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Лист1!$9:$11</definedName>
  </definedNames>
  <calcPr calcId="145621"/>
</workbook>
</file>

<file path=xl/calcChain.xml><?xml version="1.0" encoding="utf-8"?>
<calcChain xmlns="http://schemas.openxmlformats.org/spreadsheetml/2006/main">
  <c r="D99" i="1" l="1"/>
  <c r="D101" i="1" s="1"/>
  <c r="E99" i="1"/>
  <c r="F99" i="1"/>
  <c r="G99" i="1"/>
  <c r="H99" i="1"/>
  <c r="I99" i="1"/>
  <c r="D102" i="1"/>
  <c r="E102" i="1"/>
  <c r="E103" i="1"/>
  <c r="D43" i="1"/>
  <c r="G15" i="1" l="1"/>
  <c r="I103" i="1" l="1"/>
  <c r="H103" i="1"/>
  <c r="G103" i="1"/>
  <c r="F103" i="1"/>
  <c r="E59" i="1"/>
  <c r="E96" i="1" l="1"/>
  <c r="F96" i="1"/>
  <c r="G96" i="1"/>
  <c r="H96" i="1"/>
  <c r="I96" i="1"/>
  <c r="E93" i="1"/>
  <c r="F93" i="1"/>
  <c r="G93" i="1"/>
  <c r="H93" i="1"/>
  <c r="I93" i="1"/>
  <c r="D98" i="1"/>
  <c r="D97" i="1"/>
  <c r="D95" i="1"/>
  <c r="D94" i="1"/>
  <c r="D14" i="1"/>
  <c r="D15" i="1"/>
  <c r="E13" i="1"/>
  <c r="D93" i="1" l="1"/>
  <c r="D96" i="1"/>
  <c r="D13" i="1"/>
  <c r="E47" i="1"/>
  <c r="D103" i="1" s="1"/>
  <c r="D92" i="1" l="1"/>
  <c r="D91" i="1"/>
  <c r="D90" i="1" s="1"/>
  <c r="D89" i="1"/>
  <c r="D86" i="1"/>
  <c r="D85" i="1"/>
  <c r="D84" i="1" s="1"/>
  <c r="D83" i="1"/>
  <c r="D82" i="1"/>
  <c r="D80" i="1"/>
  <c r="D77" i="1"/>
  <c r="D76" i="1"/>
  <c r="D74" i="1"/>
  <c r="D71" i="1"/>
  <c r="D70" i="1"/>
  <c r="D69" i="1" s="1"/>
  <c r="D68" i="1"/>
  <c r="D65" i="1"/>
  <c r="D64" i="1"/>
  <c r="D63" i="1"/>
  <c r="D62" i="1"/>
  <c r="D59" i="1"/>
  <c r="D56" i="1"/>
  <c r="D53" i="1"/>
  <c r="D49" i="1"/>
  <c r="D47" i="1"/>
  <c r="D42" i="1"/>
  <c r="D41" i="1"/>
  <c r="D40" i="1" s="1"/>
  <c r="D39" i="1"/>
  <c r="D38" i="1"/>
  <c r="D36" i="1"/>
  <c r="D35" i="1"/>
  <c r="D34" i="1" s="1"/>
  <c r="D33" i="1"/>
  <c r="D32" i="1"/>
  <c r="D30" i="1"/>
  <c r="D29" i="1"/>
  <c r="D27" i="1"/>
  <c r="D26" i="1"/>
  <c r="D24" i="1"/>
  <c r="D23" i="1"/>
  <c r="D21" i="1"/>
  <c r="D20" i="1"/>
  <c r="D18" i="1"/>
  <c r="D19" i="1" l="1"/>
  <c r="D25" i="1"/>
  <c r="D31" i="1"/>
  <c r="D28" i="1"/>
  <c r="D37" i="1"/>
  <c r="D75" i="1"/>
  <c r="D81" i="1"/>
  <c r="D22" i="1"/>
  <c r="I40" i="1"/>
  <c r="H40" i="1"/>
  <c r="D50" i="1" l="1"/>
  <c r="D48" i="1" s="1"/>
  <c r="M6" i="2" l="1"/>
  <c r="M9" i="2"/>
  <c r="M10" i="2"/>
  <c r="M15" i="2"/>
  <c r="M16" i="2"/>
  <c r="M19" i="2"/>
  <c r="M22" i="2"/>
  <c r="M25" i="2"/>
  <c r="M28" i="2"/>
  <c r="M30" i="2"/>
  <c r="M31" i="2"/>
  <c r="M34" i="2"/>
  <c r="M36" i="2"/>
  <c r="M37" i="2"/>
  <c r="M40" i="2"/>
  <c r="M42" i="2"/>
  <c r="M43" i="2"/>
  <c r="M46" i="2"/>
  <c r="M49" i="2"/>
  <c r="M51" i="2"/>
  <c r="M52" i="2"/>
  <c r="L44" i="2"/>
  <c r="L41" i="2"/>
  <c r="L38" i="2"/>
  <c r="L35" i="2"/>
  <c r="L32" i="2"/>
  <c r="L29" i="2"/>
  <c r="L26" i="2"/>
  <c r="L23" i="2"/>
  <c r="L20" i="2"/>
  <c r="L17" i="2"/>
  <c r="L14" i="2"/>
  <c r="L11" i="2"/>
  <c r="L7" i="2"/>
  <c r="L4" i="2"/>
  <c r="D52" i="2" l="1"/>
  <c r="D51" i="2"/>
  <c r="I50" i="2"/>
  <c r="H50" i="2"/>
  <c r="G50" i="2"/>
  <c r="F50" i="2"/>
  <c r="E50" i="2"/>
  <c r="M50" i="2" s="1"/>
  <c r="D49" i="2"/>
  <c r="E48" i="2"/>
  <c r="I47" i="2"/>
  <c r="H47" i="2"/>
  <c r="G47" i="2"/>
  <c r="F47" i="2"/>
  <c r="D46" i="2"/>
  <c r="E45" i="2"/>
  <c r="I44" i="2"/>
  <c r="H44" i="2"/>
  <c r="G44" i="2"/>
  <c r="F44" i="2"/>
  <c r="D43" i="2"/>
  <c r="D42" i="2"/>
  <c r="I41" i="2"/>
  <c r="H41" i="2"/>
  <c r="G41" i="2"/>
  <c r="F41" i="2"/>
  <c r="E41" i="2"/>
  <c r="M41" i="2" s="1"/>
  <c r="D40" i="2"/>
  <c r="E39" i="2"/>
  <c r="E38" i="2" s="1"/>
  <c r="M38" i="2" s="1"/>
  <c r="I38" i="2"/>
  <c r="H38" i="2"/>
  <c r="G38" i="2"/>
  <c r="F38" i="2"/>
  <c r="D37" i="2"/>
  <c r="D36" i="2"/>
  <c r="I35" i="2"/>
  <c r="H35" i="2"/>
  <c r="G35" i="2"/>
  <c r="F35" i="2"/>
  <c r="E35" i="2"/>
  <c r="M35" i="2" s="1"/>
  <c r="D34" i="2"/>
  <c r="E33" i="2"/>
  <c r="M33" i="2" s="1"/>
  <c r="I32" i="2"/>
  <c r="H32" i="2"/>
  <c r="G32" i="2"/>
  <c r="F32" i="2"/>
  <c r="D31" i="2"/>
  <c r="D30" i="2"/>
  <c r="I29" i="2"/>
  <c r="H29" i="2"/>
  <c r="G29" i="2"/>
  <c r="F29" i="2"/>
  <c r="E29" i="2"/>
  <c r="M29" i="2" s="1"/>
  <c r="D28" i="2"/>
  <c r="E27" i="2"/>
  <c r="I26" i="2"/>
  <c r="H26" i="2"/>
  <c r="G26" i="2"/>
  <c r="F26" i="2"/>
  <c r="D25" i="2"/>
  <c r="E24" i="2"/>
  <c r="I23" i="2"/>
  <c r="H23" i="2"/>
  <c r="G23" i="2"/>
  <c r="F23" i="2"/>
  <c r="D22" i="2"/>
  <c r="E21" i="2"/>
  <c r="E20" i="2" s="1"/>
  <c r="M20" i="2" s="1"/>
  <c r="I20" i="2"/>
  <c r="H20" i="2"/>
  <c r="G20" i="2"/>
  <c r="F20" i="2"/>
  <c r="D19" i="2"/>
  <c r="E18" i="2"/>
  <c r="M18" i="2" s="1"/>
  <c r="I17" i="2"/>
  <c r="H17" i="2"/>
  <c r="G17" i="2"/>
  <c r="F17" i="2"/>
  <c r="D16" i="2"/>
  <c r="D15" i="2"/>
  <c r="I14" i="2"/>
  <c r="H14" i="2"/>
  <c r="G14" i="2"/>
  <c r="F14" i="2"/>
  <c r="E14" i="2"/>
  <c r="M14" i="2" s="1"/>
  <c r="E12" i="2"/>
  <c r="I11" i="2"/>
  <c r="H11" i="2"/>
  <c r="G11" i="2"/>
  <c r="F11" i="2"/>
  <c r="D9" i="2"/>
  <c r="E8" i="2"/>
  <c r="I7" i="2"/>
  <c r="H7" i="2"/>
  <c r="G7" i="2"/>
  <c r="F7" i="2"/>
  <c r="D6" i="2"/>
  <c r="E5" i="2"/>
  <c r="I4" i="2"/>
  <c r="H4" i="2"/>
  <c r="G4" i="2"/>
  <c r="F4" i="2"/>
  <c r="D35" i="2" l="1"/>
  <c r="D14" i="2"/>
  <c r="D50" i="2"/>
  <c r="E17" i="2"/>
  <c r="M17" i="2" s="1"/>
  <c r="D18" i="2"/>
  <c r="D17" i="2" s="1"/>
  <c r="D29" i="2"/>
  <c r="D41" i="2"/>
  <c r="M13" i="2"/>
  <c r="E26" i="2"/>
  <c r="M26" i="2" s="1"/>
  <c r="M27" i="2"/>
  <c r="D12" i="2"/>
  <c r="M12" i="2"/>
  <c r="E32" i="2"/>
  <c r="M32" i="2" s="1"/>
  <c r="D48" i="2"/>
  <c r="D47" i="2" s="1"/>
  <c r="M48" i="2"/>
  <c r="D45" i="2"/>
  <c r="D44" i="2" s="1"/>
  <c r="M45" i="2"/>
  <c r="D5" i="2"/>
  <c r="D4" i="2" s="1"/>
  <c r="M5" i="2"/>
  <c r="D21" i="2"/>
  <c r="D20" i="2" s="1"/>
  <c r="M21" i="2"/>
  <c r="E7" i="2"/>
  <c r="M7" i="2" s="1"/>
  <c r="M8" i="2"/>
  <c r="D13" i="2"/>
  <c r="D24" i="2"/>
  <c r="D23" i="2" s="1"/>
  <c r="M24" i="2"/>
  <c r="D33" i="2"/>
  <c r="D32" i="2" s="1"/>
  <c r="D39" i="2"/>
  <c r="D38" i="2" s="1"/>
  <c r="M39" i="2"/>
  <c r="D8" i="2"/>
  <c r="D7" i="2" s="1"/>
  <c r="D27" i="2"/>
  <c r="D26" i="2" s="1"/>
  <c r="E47" i="2"/>
  <c r="M47" i="2" s="1"/>
  <c r="E4" i="2"/>
  <c r="E11" i="2"/>
  <c r="M11" i="2" s="1"/>
  <c r="E23" i="2"/>
  <c r="M23" i="2" s="1"/>
  <c r="E44" i="2"/>
  <c r="M44" i="2" s="1"/>
  <c r="D11" i="2" l="1"/>
  <c r="M4" i="2"/>
  <c r="E52" i="1" l="1"/>
  <c r="D52" i="1" s="1"/>
  <c r="D51" i="1" s="1"/>
  <c r="E88" i="1"/>
  <c r="D88" i="1" s="1"/>
  <c r="D87" i="1" s="1"/>
  <c r="F102" i="1"/>
  <c r="G102" i="1"/>
  <c r="I87" i="1"/>
  <c r="H87" i="1"/>
  <c r="G87" i="1"/>
  <c r="F87" i="1"/>
  <c r="E79" i="1"/>
  <c r="D79" i="1" s="1"/>
  <c r="D78" i="1" s="1"/>
  <c r="E73" i="1"/>
  <c r="D73" i="1" s="1"/>
  <c r="D72" i="1" s="1"/>
  <c r="E67" i="1"/>
  <c r="D67" i="1" s="1"/>
  <c r="D66" i="1" s="1"/>
  <c r="E61" i="1"/>
  <c r="D61" i="1" s="1"/>
  <c r="D60" i="1" s="1"/>
  <c r="E58" i="1"/>
  <c r="D58" i="1" s="1"/>
  <c r="D57" i="1" s="1"/>
  <c r="E55" i="1"/>
  <c r="D55" i="1" s="1"/>
  <c r="D54" i="1" s="1"/>
  <c r="E46" i="1"/>
  <c r="D46" i="1" s="1"/>
  <c r="D45" i="1" s="1"/>
  <c r="E17" i="1"/>
  <c r="D17" i="1" s="1"/>
  <c r="D16" i="1" s="1"/>
  <c r="E87" i="1" l="1"/>
  <c r="I90" i="1"/>
  <c r="H90" i="1"/>
  <c r="G90" i="1"/>
  <c r="F90" i="1"/>
  <c r="E90" i="1"/>
  <c r="I69" i="1" l="1"/>
  <c r="H69" i="1"/>
  <c r="G69" i="1"/>
  <c r="F69" i="1"/>
  <c r="E69" i="1"/>
  <c r="I66" i="1"/>
  <c r="H66" i="1"/>
  <c r="G66" i="1"/>
  <c r="F66" i="1"/>
  <c r="E66" i="1"/>
  <c r="I63" i="1"/>
  <c r="H63" i="1"/>
  <c r="G63" i="1"/>
  <c r="F63" i="1"/>
  <c r="E63" i="1"/>
  <c r="I57" i="1"/>
  <c r="H57" i="1"/>
  <c r="G57" i="1"/>
  <c r="F57" i="1"/>
  <c r="E57" i="1"/>
  <c r="I48" i="1"/>
  <c r="H48" i="1"/>
  <c r="G48" i="1"/>
  <c r="F48" i="1"/>
  <c r="E48" i="1"/>
  <c r="I28" i="1" l="1"/>
  <c r="I37" i="1"/>
  <c r="H37" i="1"/>
  <c r="G37" i="1"/>
  <c r="F37" i="1"/>
  <c r="E37" i="1"/>
  <c r="I84" i="1" l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75" i="1"/>
  <c r="H75" i="1"/>
  <c r="G75" i="1"/>
  <c r="F75" i="1"/>
  <c r="E75" i="1"/>
  <c r="I72" i="1"/>
  <c r="H72" i="1"/>
  <c r="G72" i="1"/>
  <c r="F72" i="1"/>
  <c r="E72" i="1"/>
  <c r="I60" i="1"/>
  <c r="H60" i="1"/>
  <c r="G60" i="1"/>
  <c r="F60" i="1"/>
  <c r="E60" i="1"/>
  <c r="I54" i="1"/>
  <c r="H54" i="1"/>
  <c r="G54" i="1"/>
  <c r="F54" i="1"/>
  <c r="E54" i="1"/>
  <c r="I51" i="1"/>
  <c r="H51" i="1"/>
  <c r="G51" i="1"/>
  <c r="F51" i="1"/>
  <c r="E51" i="1"/>
  <c r="I45" i="1"/>
  <c r="H45" i="1"/>
  <c r="G45" i="1"/>
  <c r="F45" i="1"/>
  <c r="E45" i="1"/>
  <c r="G40" i="1"/>
  <c r="F40" i="1"/>
  <c r="E40" i="1"/>
  <c r="I34" i="1" l="1"/>
  <c r="H34" i="1"/>
  <c r="G34" i="1"/>
  <c r="F34" i="1"/>
  <c r="E34" i="1"/>
  <c r="I31" i="1"/>
  <c r="H31" i="1"/>
  <c r="G31" i="1"/>
  <c r="F31" i="1"/>
  <c r="E31" i="1"/>
  <c r="H28" i="1"/>
  <c r="G28" i="1"/>
  <c r="F28" i="1"/>
  <c r="E28" i="1"/>
  <c r="I25" i="1"/>
  <c r="H25" i="1"/>
  <c r="G25" i="1"/>
  <c r="F25" i="1"/>
  <c r="E25" i="1"/>
  <c r="I22" i="1"/>
  <c r="H22" i="1"/>
  <c r="G22" i="1"/>
  <c r="F22" i="1"/>
  <c r="E22" i="1"/>
  <c r="I19" i="1"/>
  <c r="H19" i="1"/>
  <c r="G19" i="1"/>
  <c r="F19" i="1"/>
  <c r="E19" i="1"/>
  <c r="I16" i="1"/>
  <c r="H16" i="1"/>
  <c r="G16" i="1"/>
  <c r="F16" i="1"/>
  <c r="E16" i="1"/>
  <c r="I13" i="1"/>
  <c r="H13" i="1"/>
  <c r="G13" i="1"/>
  <c r="F13" i="1"/>
  <c r="H43" i="1" l="1"/>
  <c r="H101" i="1" s="1"/>
  <c r="I43" i="1"/>
  <c r="I101" i="1" s="1"/>
  <c r="F43" i="1"/>
  <c r="F101" i="1" s="1"/>
  <c r="G43" i="1"/>
  <c r="G101" i="1" s="1"/>
  <c r="E43" i="1"/>
  <c r="E101" i="1" s="1"/>
</calcChain>
</file>

<file path=xl/sharedStrings.xml><?xml version="1.0" encoding="utf-8"?>
<sst xmlns="http://schemas.openxmlformats.org/spreadsheetml/2006/main" count="264" uniqueCount="115">
  <si>
    <t>№ п/п</t>
  </si>
  <si>
    <t>ВСЕГО:</t>
  </si>
  <si>
    <t>Срок исполнения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</si>
  <si>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</si>
  <si>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</si>
  <si>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</si>
  <si>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</si>
  <si>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</si>
  <si>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Результат</t>
  </si>
  <si>
    <t>бюджет АО</t>
  </si>
  <si>
    <t>бюджет МО</t>
  </si>
  <si>
    <t>2015-2016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</si>
  <si>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</si>
  <si>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</si>
  <si>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</si>
  <si>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</si>
  <si>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</si>
  <si>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</si>
  <si>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</si>
  <si>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</si>
  <si>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</si>
  <si>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</si>
  <si>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</si>
  <si>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</si>
  <si>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</si>
  <si>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</si>
  <si>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</si>
  <si>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</si>
  <si>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</si>
  <si>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</si>
  <si>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</si>
  <si>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</si>
  <si>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</si>
  <si>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</si>
  <si>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Мероприятия программы «Развитие коммунальной инфраструктуры города Югорска  
на 2012 - 2016 годы»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</si>
  <si>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</si>
  <si>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</si>
  <si>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</si>
  <si>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</si>
  <si>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</si>
  <si>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</si>
  <si>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</si>
  <si>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</si>
  <si>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</si>
  <si>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</si>
  <si>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</si>
  <si>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</si>
  <si>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</si>
  <si>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</si>
  <si>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</si>
  <si>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</si>
  <si>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</si>
  <si>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</si>
  <si>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</si>
  <si>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</si>
  <si>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</si>
  <si>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</si>
  <si>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</si>
  <si>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</si>
  <si>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Строительство2100 м сетей газоснабжения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</si>
  <si>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</si>
  <si>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</si>
  <si>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</si>
  <si>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</si>
  <si>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</si>
  <si>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</si>
  <si>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</si>
  <si>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</si>
  <si>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</si>
  <si>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</si>
  <si>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</si>
  <si>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Строительство 980 м сетей водоснабжения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</si>
  <si>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</si>
  <si>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</si>
  <si>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</si>
  <si>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</si>
  <si>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</si>
  <si>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Строительство 2 очереди котельной в 5 А микрорайоне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</si>
  <si>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</si>
  <si>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</si>
  <si>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</si>
  <si>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</si>
  <si>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водоснабжения 13 микрорайона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</si>
  <si>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</si>
  <si>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</si>
  <si>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</si>
  <si>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</si>
  <si>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</si>
  <si>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</si>
  <si>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</si>
  <si>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</si>
  <si>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</si>
  <si>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</si>
  <si>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</si>
  <si>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</si>
  <si>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</si>
  <si>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</si>
  <si>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</si>
  <si>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</si>
  <si>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наружные сети газопровода - 405 м; наружные сети теплоснабжения – 305 м; наружные сети водоснабжения - 60м; наружные сети электроснабжения 0.4кВ - 460 м; наружные сети канализации -  535 м.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</si>
  <si>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</si>
  <si>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</si>
  <si>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</si>
  <si>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Стало</t>
  </si>
  <si>
    <t>было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</si>
  <si>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</si>
  <si>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</si>
  <si>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</si>
  <si>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</si>
  <si>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</si>
  <si>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</si>
  <si>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</si>
  <si>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Приложение 3</t>
  </si>
  <si>
    <t>2012-2016</t>
  </si>
  <si>
    <t>от 22 августа 2012  №2073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</si>
</sst>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0" fillId="0" borderId="0" xfId="0" applyNumberFormat="1"/>
    <xf numFmtId="0" fontId="0" fillId="0" borderId="6" xfId="0" applyFill="1" applyBorder="1"/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29" xfId="0" applyNumberFormat="1" applyFont="1" applyFill="1" applyBorder="1" applyAlignment="1">
      <alignment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workbookViewId="0">
      <pane xSplit="3" ySplit="11" topLeftCell="G96" activePane="bottomRight" state="frozen"/>
      <selection pane="topRight" activeCell="D1" sqref="D1"/>
      <selection pane="bottomLeft" activeCell="A6" sqref="A6"/>
      <selection pane="bottomRight" activeCell="A7" sqref="A7:K7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customWidth="1"/>
    <col min="7" max="7" width="13.7109375" style="2" customWidth="1"/>
    <col min="8" max="8" width="13.140625" style="36" customWidth="1"/>
    <col min="9" max="9" width="12.140625" style="2" customWidth="1"/>
    <col min="10" max="10" width="15.85546875" style="2" customWidth="1"/>
    <col min="11" max="11" width="20.42578125" style="2" customWidth="1"/>
  </cols>
  <sheetData>
    <row r="1" spans="1:11" ht="15.75" x14ac:dyDescent="0.25">
      <c r="K1" s="43" t="s">
        <v>112</v>
      </c>
    </row>
    <row r="2" spans="1:11" ht="15.75" x14ac:dyDescent="0.25">
      <c r="D2" s="36"/>
      <c r="F2" s="36"/>
      <c r="K2" s="43" t="s">
        <v>101</v>
      </c>
    </row>
    <row r="3" spans="1:11" ht="15.75" x14ac:dyDescent="0.25">
      <c r="K3" s="43" t="s">
        <v>102</v>
      </c>
    </row>
    <row r="4" spans="1:11" ht="15.75" x14ac:dyDescent="0.25">
      <c r="K4" s="43" t="s">
        <v>114</v>
      </c>
    </row>
    <row r="6" spans="1:11" x14ac:dyDescent="0.25">
      <c r="K6" s="10" t="s">
        <v>41</v>
      </c>
    </row>
    <row r="7" spans="1:11" ht="32.25" customHeight="1" x14ac:dyDescent="0.25">
      <c r="A7" s="88" t="s">
        <v>34</v>
      </c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1:11" ht="9.75" customHeight="1" thickBot="1" x14ac:dyDescent="0.3"/>
    <row r="9" spans="1:11" s="3" customFormat="1" ht="21.75" customHeight="1" thickBot="1" x14ac:dyDescent="0.3">
      <c r="A9" s="98" t="s">
        <v>0</v>
      </c>
      <c r="B9" s="101" t="s">
        <v>3</v>
      </c>
      <c r="C9" s="101" t="s">
        <v>2</v>
      </c>
      <c r="D9" s="95" t="s">
        <v>4</v>
      </c>
      <c r="E9" s="96"/>
      <c r="F9" s="96"/>
      <c r="G9" s="96"/>
      <c r="H9" s="96"/>
      <c r="I9" s="97"/>
      <c r="J9" s="101" t="s">
        <v>7</v>
      </c>
      <c r="K9" s="104" t="s">
        <v>8</v>
      </c>
    </row>
    <row r="10" spans="1:11" s="3" customFormat="1" ht="21" customHeight="1" thickBot="1" x14ac:dyDescent="0.3">
      <c r="A10" s="99"/>
      <c r="B10" s="102"/>
      <c r="C10" s="102"/>
      <c r="D10" s="101" t="s">
        <v>5</v>
      </c>
      <c r="E10" s="95" t="s">
        <v>6</v>
      </c>
      <c r="F10" s="96"/>
      <c r="G10" s="96"/>
      <c r="H10" s="96"/>
      <c r="I10" s="97"/>
      <c r="J10" s="102"/>
      <c r="K10" s="105"/>
    </row>
    <row r="11" spans="1:11" s="3" customFormat="1" ht="23.25" customHeight="1" thickBot="1" x14ac:dyDescent="0.3">
      <c r="A11" s="100"/>
      <c r="B11" s="103"/>
      <c r="C11" s="103"/>
      <c r="D11" s="103"/>
      <c r="E11" s="4">
        <v>2012</v>
      </c>
      <c r="F11" s="4">
        <v>2013</v>
      </c>
      <c r="G11" s="4">
        <v>2014</v>
      </c>
      <c r="H11" s="66">
        <v>2015</v>
      </c>
      <c r="I11" s="4">
        <v>2016</v>
      </c>
      <c r="J11" s="103"/>
      <c r="K11" s="106"/>
    </row>
    <row r="12" spans="1:11" ht="30" customHeight="1" thickBot="1" x14ac:dyDescent="0.3">
      <c r="A12" s="107" t="s">
        <v>25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9"/>
    </row>
    <row r="13" spans="1:11" ht="21.75" customHeight="1" x14ac:dyDescent="0.25">
      <c r="A13" s="89" t="s">
        <v>42</v>
      </c>
      <c r="B13" s="110" t="s">
        <v>29</v>
      </c>
      <c r="C13" s="110" t="s">
        <v>36</v>
      </c>
      <c r="D13" s="11">
        <f>SUM(D14:D15)</f>
        <v>136692.70000000001</v>
      </c>
      <c r="E13" s="11">
        <f>SUM(E14:E15)</f>
        <v>89582.1</v>
      </c>
      <c r="F13" s="11">
        <f t="shared" ref="F13" si="0">SUM(F14:F15)</f>
        <v>26315.8</v>
      </c>
      <c r="G13" s="11">
        <f t="shared" ref="G13" si="1">SUM(G14:G15)</f>
        <v>19041.8</v>
      </c>
      <c r="H13" s="11">
        <f t="shared" ref="H13" si="2">SUM(H14:H15)</f>
        <v>1753</v>
      </c>
      <c r="I13" s="11">
        <f t="shared" ref="I13" si="3">SUM(I14:I15)</f>
        <v>0</v>
      </c>
      <c r="J13" s="20"/>
      <c r="K13" s="92" t="s">
        <v>90</v>
      </c>
    </row>
    <row r="14" spans="1:11" ht="21.75" customHeight="1" x14ac:dyDescent="0.25">
      <c r="A14" s="90"/>
      <c r="B14" s="111"/>
      <c r="C14" s="111"/>
      <c r="D14" s="12">
        <f>SUM(E14:I14)</f>
        <v>129270</v>
      </c>
      <c r="E14" s="25">
        <v>86180.3</v>
      </c>
      <c r="F14" s="12">
        <v>25000</v>
      </c>
      <c r="G14" s="12">
        <v>18089.7</v>
      </c>
      <c r="H14" s="50"/>
      <c r="I14" s="50"/>
      <c r="J14" s="52" t="s">
        <v>9</v>
      </c>
      <c r="K14" s="93"/>
    </row>
    <row r="15" spans="1:11" ht="21.75" customHeight="1" thickBot="1" x14ac:dyDescent="0.3">
      <c r="A15" s="91"/>
      <c r="B15" s="112"/>
      <c r="C15" s="112"/>
      <c r="D15" s="15">
        <f>SUM(E15:I15)</f>
        <v>7422.7000000000007</v>
      </c>
      <c r="E15" s="15">
        <v>3401.8</v>
      </c>
      <c r="F15" s="15">
        <v>1315.8</v>
      </c>
      <c r="G15" s="15">
        <f>952.1</f>
        <v>952.1</v>
      </c>
      <c r="H15" s="48">
        <v>1753</v>
      </c>
      <c r="I15" s="48"/>
      <c r="J15" s="15" t="s">
        <v>10</v>
      </c>
      <c r="K15" s="94"/>
    </row>
    <row r="16" spans="1:11" ht="25.5" customHeight="1" x14ac:dyDescent="0.25">
      <c r="A16" s="89" t="s">
        <v>43</v>
      </c>
      <c r="B16" s="70" t="s">
        <v>30</v>
      </c>
      <c r="C16" s="70" t="s">
        <v>36</v>
      </c>
      <c r="D16" s="11">
        <f>SUM(D17:D18)</f>
        <v>135136.20000000001</v>
      </c>
      <c r="E16" s="11">
        <f t="shared" ref="E16" si="4">SUM(E17:E18)</f>
        <v>68817.2</v>
      </c>
      <c r="F16" s="11">
        <f t="shared" ref="F16" si="5">SUM(F17:F18)</f>
        <v>31579</v>
      </c>
      <c r="G16" s="11">
        <f t="shared" ref="G16" si="6">SUM(G17:G18)</f>
        <v>31579</v>
      </c>
      <c r="H16" s="11">
        <f t="shared" ref="H16" si="7">SUM(H17:H18)</f>
        <v>3161</v>
      </c>
      <c r="I16" s="11">
        <f t="shared" ref="I16" si="8">SUM(I17:I18)</f>
        <v>0</v>
      </c>
      <c r="J16" s="20"/>
      <c r="K16" s="92" t="s">
        <v>91</v>
      </c>
    </row>
    <row r="17" spans="1:11" ht="25.5" customHeight="1" x14ac:dyDescent="0.25">
      <c r="A17" s="90"/>
      <c r="B17" s="71"/>
      <c r="C17" s="71"/>
      <c r="D17" s="12">
        <f>SUM(E17:I17)</f>
        <v>125763.7</v>
      </c>
      <c r="E17" s="25">
        <f>58014.9+7748.8</f>
        <v>65763.7</v>
      </c>
      <c r="F17" s="12">
        <v>30000</v>
      </c>
      <c r="G17" s="12">
        <v>30000</v>
      </c>
      <c r="H17" s="50"/>
      <c r="I17" s="50"/>
      <c r="J17" s="52" t="s">
        <v>9</v>
      </c>
      <c r="K17" s="93"/>
    </row>
    <row r="18" spans="1:11" ht="25.5" customHeight="1" thickBot="1" x14ac:dyDescent="0.3">
      <c r="A18" s="91"/>
      <c r="B18" s="72"/>
      <c r="C18" s="72"/>
      <c r="D18" s="15">
        <f>SUM(E18:I18)</f>
        <v>9372.5</v>
      </c>
      <c r="E18" s="15">
        <v>3053.5</v>
      </c>
      <c r="F18" s="15">
        <v>1579</v>
      </c>
      <c r="G18" s="15">
        <v>1579</v>
      </c>
      <c r="H18" s="48">
        <v>3161</v>
      </c>
      <c r="I18" s="48"/>
      <c r="J18" s="15" t="s">
        <v>10</v>
      </c>
      <c r="K18" s="94"/>
    </row>
    <row r="19" spans="1:11" ht="24.75" customHeight="1" x14ac:dyDescent="0.25">
      <c r="A19" s="89" t="s">
        <v>44</v>
      </c>
      <c r="B19" s="70" t="s">
        <v>31</v>
      </c>
      <c r="C19" s="70" t="s">
        <v>11</v>
      </c>
      <c r="D19" s="11">
        <f>SUM(D20:D21)</f>
        <v>645</v>
      </c>
      <c r="E19" s="11">
        <f t="shared" ref="E19" si="9">SUM(E20:E21)</f>
        <v>0</v>
      </c>
      <c r="F19" s="11">
        <f t="shared" ref="F19" si="10">SUM(F20:F21)</f>
        <v>0</v>
      </c>
      <c r="G19" s="11">
        <f t="shared" ref="G19" si="11">SUM(G20:G21)</f>
        <v>0</v>
      </c>
      <c r="H19" s="11">
        <f t="shared" ref="H19" si="12">SUM(H20:H21)</f>
        <v>350</v>
      </c>
      <c r="I19" s="11">
        <f t="shared" ref="I19" si="13">SUM(I20:I21)</f>
        <v>295</v>
      </c>
      <c r="J19" s="20"/>
      <c r="K19" s="92" t="s">
        <v>92</v>
      </c>
    </row>
    <row r="20" spans="1:11" ht="24" customHeight="1" x14ac:dyDescent="0.25">
      <c r="A20" s="90"/>
      <c r="B20" s="71"/>
      <c r="C20" s="71"/>
      <c r="D20" s="12">
        <f>SUM(E20:I20)</f>
        <v>0</v>
      </c>
      <c r="E20" s="50"/>
      <c r="F20" s="50"/>
      <c r="G20" s="50"/>
      <c r="H20" s="50"/>
      <c r="I20" s="50"/>
      <c r="J20" s="52"/>
      <c r="K20" s="93"/>
    </row>
    <row r="21" spans="1:11" ht="26.25" customHeight="1" thickBot="1" x14ac:dyDescent="0.3">
      <c r="A21" s="91"/>
      <c r="B21" s="72"/>
      <c r="C21" s="72"/>
      <c r="D21" s="15">
        <f>SUM(E21:I21)</f>
        <v>645</v>
      </c>
      <c r="E21" s="55"/>
      <c r="F21" s="55"/>
      <c r="G21" s="55"/>
      <c r="H21" s="48">
        <v>350</v>
      </c>
      <c r="I21" s="48">
        <v>295</v>
      </c>
      <c r="J21" s="15" t="s">
        <v>10</v>
      </c>
      <c r="K21" s="94"/>
    </row>
    <row r="22" spans="1:11" ht="18.75" customHeight="1" x14ac:dyDescent="0.25">
      <c r="A22" s="89" t="s">
        <v>45</v>
      </c>
      <c r="B22" s="70" t="s">
        <v>35</v>
      </c>
      <c r="C22" s="70" t="s">
        <v>11</v>
      </c>
      <c r="D22" s="11">
        <f>SUM(D23:D24)</f>
        <v>6500</v>
      </c>
      <c r="E22" s="11">
        <f t="shared" ref="E22" si="14">SUM(E23:E24)</f>
        <v>0</v>
      </c>
      <c r="F22" s="11">
        <f t="shared" ref="F22" si="15">SUM(F23:F24)</f>
        <v>0</v>
      </c>
      <c r="G22" s="11">
        <f t="shared" ref="G22" si="16">SUM(G23:G24)</f>
        <v>0</v>
      </c>
      <c r="H22" s="11">
        <f t="shared" ref="H22" si="17">SUM(H23:H24)</f>
        <v>3250</v>
      </c>
      <c r="I22" s="11">
        <f t="shared" ref="I22" si="18">SUM(I23:I24)</f>
        <v>3250</v>
      </c>
      <c r="J22" s="20"/>
      <c r="K22" s="92" t="s">
        <v>93</v>
      </c>
    </row>
    <row r="23" spans="1:11" ht="18" customHeight="1" x14ac:dyDescent="0.25">
      <c r="A23" s="90"/>
      <c r="B23" s="71"/>
      <c r="C23" s="71"/>
      <c r="D23" s="12">
        <f>SUM(E23:I23)</f>
        <v>0</v>
      </c>
      <c r="E23" s="50"/>
      <c r="F23" s="50"/>
      <c r="G23" s="50"/>
      <c r="H23" s="50"/>
      <c r="I23" s="50"/>
      <c r="J23" s="52"/>
      <c r="K23" s="93"/>
    </row>
    <row r="24" spans="1:11" ht="15.75" customHeight="1" thickBot="1" x14ac:dyDescent="0.3">
      <c r="A24" s="91"/>
      <c r="B24" s="72"/>
      <c r="C24" s="72"/>
      <c r="D24" s="15">
        <f>SUM(E24:I24)</f>
        <v>6500</v>
      </c>
      <c r="E24" s="55"/>
      <c r="F24" s="55"/>
      <c r="G24" s="55"/>
      <c r="H24" s="48">
        <v>3250</v>
      </c>
      <c r="I24" s="48">
        <v>3250</v>
      </c>
      <c r="J24" s="15" t="s">
        <v>10</v>
      </c>
      <c r="K24" s="94"/>
    </row>
    <row r="25" spans="1:11" ht="21.75" customHeight="1" x14ac:dyDescent="0.25">
      <c r="A25" s="89" t="s">
        <v>46</v>
      </c>
      <c r="B25" s="70" t="s">
        <v>77</v>
      </c>
      <c r="C25" s="70" t="s">
        <v>11</v>
      </c>
      <c r="D25" s="11">
        <f>SUM(D26:D27)</f>
        <v>5400</v>
      </c>
      <c r="E25" s="11">
        <f t="shared" ref="E25" si="19">SUM(E26:E27)</f>
        <v>0</v>
      </c>
      <c r="F25" s="11">
        <f t="shared" ref="F25" si="20">SUM(F26:F27)</f>
        <v>0</v>
      </c>
      <c r="G25" s="11">
        <f t="shared" ref="G25" si="21">SUM(G26:G27)</f>
        <v>0</v>
      </c>
      <c r="H25" s="11">
        <f t="shared" ref="H25" si="22">SUM(H26:H27)</f>
        <v>2700</v>
      </c>
      <c r="I25" s="11">
        <f t="shared" ref="I25" si="23">SUM(I26:I27)</f>
        <v>2700</v>
      </c>
      <c r="J25" s="20"/>
      <c r="K25" s="92" t="s">
        <v>94</v>
      </c>
    </row>
    <row r="26" spans="1:11" ht="21.75" customHeight="1" x14ac:dyDescent="0.25">
      <c r="A26" s="90"/>
      <c r="B26" s="71"/>
      <c r="C26" s="71"/>
      <c r="D26" s="12">
        <f>SUM(E26:I26)</f>
        <v>0</v>
      </c>
      <c r="E26" s="50"/>
      <c r="F26" s="50"/>
      <c r="G26" s="50"/>
      <c r="H26" s="50"/>
      <c r="I26" s="50"/>
      <c r="J26" s="52"/>
      <c r="K26" s="93"/>
    </row>
    <row r="27" spans="1:11" ht="21.75" customHeight="1" thickBot="1" x14ac:dyDescent="0.3">
      <c r="A27" s="91"/>
      <c r="B27" s="72"/>
      <c r="C27" s="72"/>
      <c r="D27" s="15">
        <f>SUM(E27:I27)</f>
        <v>5400</v>
      </c>
      <c r="E27" s="55"/>
      <c r="F27" s="55"/>
      <c r="G27" s="55"/>
      <c r="H27" s="48">
        <v>2700</v>
      </c>
      <c r="I27" s="48">
        <v>2700</v>
      </c>
      <c r="J27" s="15" t="s">
        <v>10</v>
      </c>
      <c r="K27" s="94"/>
    </row>
    <row r="28" spans="1:11" ht="20.25" customHeight="1" x14ac:dyDescent="0.25">
      <c r="A28" s="89" t="s">
        <v>47</v>
      </c>
      <c r="B28" s="70" t="s">
        <v>78</v>
      </c>
      <c r="C28" s="85">
        <v>2016</v>
      </c>
      <c r="D28" s="11">
        <f>SUM(D29:D30)</f>
        <v>325</v>
      </c>
      <c r="E28" s="11">
        <f t="shared" ref="E28" si="24">SUM(E29:E30)</f>
        <v>0</v>
      </c>
      <c r="F28" s="11">
        <f t="shared" ref="F28" si="25">SUM(F29:F30)</f>
        <v>0</v>
      </c>
      <c r="G28" s="11">
        <f t="shared" ref="G28" si="26">SUM(G29:G30)</f>
        <v>0</v>
      </c>
      <c r="H28" s="11">
        <f t="shared" ref="H28:I28" si="27">SUM(H29:H30)</f>
        <v>0</v>
      </c>
      <c r="I28" s="11">
        <f t="shared" si="27"/>
        <v>325</v>
      </c>
      <c r="J28" s="20"/>
      <c r="K28" s="92" t="s">
        <v>65</v>
      </c>
    </row>
    <row r="29" spans="1:11" ht="20.25" customHeight="1" x14ac:dyDescent="0.25">
      <c r="A29" s="90"/>
      <c r="B29" s="71"/>
      <c r="C29" s="86"/>
      <c r="D29" s="12">
        <f>SUM(E29:I29)</f>
        <v>0</v>
      </c>
      <c r="E29" s="50"/>
      <c r="F29" s="50"/>
      <c r="G29" s="50"/>
      <c r="H29" s="50"/>
      <c r="I29" s="50"/>
      <c r="J29" s="52"/>
      <c r="K29" s="93"/>
    </row>
    <row r="30" spans="1:11" ht="20.25" customHeight="1" thickBot="1" x14ac:dyDescent="0.3">
      <c r="A30" s="91"/>
      <c r="B30" s="72"/>
      <c r="C30" s="87"/>
      <c r="D30" s="15">
        <f>SUM(E30:I30)</f>
        <v>325</v>
      </c>
      <c r="E30" s="55"/>
      <c r="F30" s="55"/>
      <c r="G30" s="55"/>
      <c r="H30" s="48"/>
      <c r="I30" s="48">
        <v>325</v>
      </c>
      <c r="J30" s="15" t="s">
        <v>10</v>
      </c>
      <c r="K30" s="94"/>
    </row>
    <row r="31" spans="1:11" ht="23.25" customHeight="1" x14ac:dyDescent="0.25">
      <c r="A31" s="89" t="s">
        <v>48</v>
      </c>
      <c r="B31" s="70" t="s">
        <v>79</v>
      </c>
      <c r="C31" s="85">
        <v>2016</v>
      </c>
      <c r="D31" s="11">
        <f>SUM(D32:D33)</f>
        <v>325</v>
      </c>
      <c r="E31" s="11">
        <f t="shared" ref="E31" si="28">SUM(E32:E33)</f>
        <v>0</v>
      </c>
      <c r="F31" s="11">
        <f t="shared" ref="F31" si="29">SUM(F32:F33)</f>
        <v>0</v>
      </c>
      <c r="G31" s="11">
        <f t="shared" ref="G31" si="30">SUM(G32:G33)</f>
        <v>0</v>
      </c>
      <c r="H31" s="11">
        <f t="shared" ref="H31" si="31">SUM(H32:H33)</f>
        <v>0</v>
      </c>
      <c r="I31" s="11">
        <f t="shared" ref="I31" si="32">SUM(I32:I33)</f>
        <v>325</v>
      </c>
      <c r="J31" s="20"/>
      <c r="K31" s="92" t="s">
        <v>66</v>
      </c>
    </row>
    <row r="32" spans="1:11" ht="24" customHeight="1" x14ac:dyDescent="0.25">
      <c r="A32" s="90"/>
      <c r="B32" s="71"/>
      <c r="C32" s="86"/>
      <c r="D32" s="12">
        <f>SUM(E32:I32)</f>
        <v>0</v>
      </c>
      <c r="E32" s="50"/>
      <c r="F32" s="50"/>
      <c r="G32" s="50"/>
      <c r="H32" s="50"/>
      <c r="I32" s="50"/>
      <c r="J32" s="52"/>
      <c r="K32" s="93"/>
    </row>
    <row r="33" spans="1:11" ht="21.75" customHeight="1" thickBot="1" x14ac:dyDescent="0.3">
      <c r="A33" s="91"/>
      <c r="B33" s="72"/>
      <c r="C33" s="87"/>
      <c r="D33" s="15">
        <f>SUM(E33:I33)</f>
        <v>325</v>
      </c>
      <c r="E33" s="55"/>
      <c r="F33" s="55"/>
      <c r="G33" s="55"/>
      <c r="H33" s="48"/>
      <c r="I33" s="48">
        <v>325</v>
      </c>
      <c r="J33" s="15" t="s">
        <v>10</v>
      </c>
      <c r="K33" s="94"/>
    </row>
    <row r="34" spans="1:11" ht="22.5" customHeight="1" x14ac:dyDescent="0.25">
      <c r="A34" s="89" t="s">
        <v>49</v>
      </c>
      <c r="B34" s="70" t="s">
        <v>33</v>
      </c>
      <c r="C34" s="85">
        <v>2015</v>
      </c>
      <c r="D34" s="11">
        <f>SUM(D35:D36)</f>
        <v>325</v>
      </c>
      <c r="E34" s="11">
        <f t="shared" ref="E34" si="33">SUM(E35:E36)</f>
        <v>0</v>
      </c>
      <c r="F34" s="11">
        <f t="shared" ref="F34" si="34">SUM(F35:F36)</f>
        <v>0</v>
      </c>
      <c r="G34" s="11">
        <f t="shared" ref="G34" si="35">SUM(G35:G36)</f>
        <v>0</v>
      </c>
      <c r="H34" s="11">
        <f t="shared" ref="H34" si="36">SUM(H35:H36)</f>
        <v>325</v>
      </c>
      <c r="I34" s="11">
        <f t="shared" ref="I34" si="37">SUM(I35:I36)</f>
        <v>0</v>
      </c>
      <c r="J34" s="20"/>
      <c r="K34" s="92" t="s">
        <v>67</v>
      </c>
    </row>
    <row r="35" spans="1:11" ht="23.25" customHeight="1" x14ac:dyDescent="0.25">
      <c r="A35" s="90"/>
      <c r="B35" s="71"/>
      <c r="C35" s="86"/>
      <c r="D35" s="12">
        <f>SUM(E35:I35)</f>
        <v>0</v>
      </c>
      <c r="E35" s="50"/>
      <c r="F35" s="50"/>
      <c r="G35" s="50"/>
      <c r="H35" s="50"/>
      <c r="I35" s="50"/>
      <c r="J35" s="52"/>
      <c r="K35" s="93"/>
    </row>
    <row r="36" spans="1:11" ht="18" customHeight="1" thickBot="1" x14ac:dyDescent="0.3">
      <c r="A36" s="91"/>
      <c r="B36" s="72"/>
      <c r="C36" s="87"/>
      <c r="D36" s="15">
        <f>SUM(E36:I36)</f>
        <v>325</v>
      </c>
      <c r="E36" s="55"/>
      <c r="F36" s="55"/>
      <c r="G36" s="55"/>
      <c r="H36" s="48">
        <v>325</v>
      </c>
      <c r="I36" s="48"/>
      <c r="J36" s="15" t="s">
        <v>10</v>
      </c>
      <c r="K36" s="94"/>
    </row>
    <row r="37" spans="1:11" s="5" customFormat="1" ht="15" customHeight="1" x14ac:dyDescent="0.25">
      <c r="A37" s="89" t="s">
        <v>50</v>
      </c>
      <c r="B37" s="70" t="s">
        <v>80</v>
      </c>
      <c r="C37" s="85" t="s">
        <v>11</v>
      </c>
      <c r="D37" s="11">
        <f>SUM(D38:D39)</f>
        <v>4850</v>
      </c>
      <c r="E37" s="11">
        <f t="shared" ref="E37:I37" si="38">SUM(E38:E39)</f>
        <v>0</v>
      </c>
      <c r="F37" s="11">
        <f t="shared" si="38"/>
        <v>0</v>
      </c>
      <c r="G37" s="11">
        <f t="shared" si="38"/>
        <v>0</v>
      </c>
      <c r="H37" s="11">
        <f t="shared" si="38"/>
        <v>2425</v>
      </c>
      <c r="I37" s="11">
        <f t="shared" si="38"/>
        <v>2425</v>
      </c>
      <c r="J37" s="20"/>
      <c r="K37" s="92" t="s">
        <v>68</v>
      </c>
    </row>
    <row r="38" spans="1:11" s="5" customFormat="1" ht="15" customHeight="1" x14ac:dyDescent="0.25">
      <c r="A38" s="90"/>
      <c r="B38" s="71"/>
      <c r="C38" s="86"/>
      <c r="D38" s="12">
        <f>SUM(E38:I38)</f>
        <v>0</v>
      </c>
      <c r="E38" s="50"/>
      <c r="F38" s="50"/>
      <c r="G38" s="50"/>
      <c r="H38" s="50"/>
      <c r="I38" s="50"/>
      <c r="J38" s="52"/>
      <c r="K38" s="93"/>
    </row>
    <row r="39" spans="1:11" s="5" customFormat="1" ht="15" customHeight="1" thickBot="1" x14ac:dyDescent="0.3">
      <c r="A39" s="91"/>
      <c r="B39" s="72"/>
      <c r="C39" s="87"/>
      <c r="D39" s="15">
        <f>SUM(E39:I39)</f>
        <v>4850</v>
      </c>
      <c r="E39" s="55"/>
      <c r="F39" s="55"/>
      <c r="G39" s="55"/>
      <c r="H39" s="48">
        <v>2425</v>
      </c>
      <c r="I39" s="48">
        <v>2425</v>
      </c>
      <c r="J39" s="15" t="s">
        <v>10</v>
      </c>
      <c r="K39" s="94"/>
    </row>
    <row r="40" spans="1:11" s="5" customFormat="1" ht="15" customHeight="1" x14ac:dyDescent="0.25">
      <c r="A40" s="89" t="s">
        <v>51</v>
      </c>
      <c r="B40" s="70" t="s">
        <v>32</v>
      </c>
      <c r="C40" s="85">
        <v>2015</v>
      </c>
      <c r="D40" s="11">
        <f>SUM(D41:D42)</f>
        <v>462.1</v>
      </c>
      <c r="E40" s="11">
        <f t="shared" ref="E40:G40" si="39">SUM(E41:E42)</f>
        <v>0</v>
      </c>
      <c r="F40" s="11">
        <f t="shared" si="39"/>
        <v>0</v>
      </c>
      <c r="G40" s="11">
        <f t="shared" si="39"/>
        <v>0</v>
      </c>
      <c r="H40" s="11">
        <f>SUM(H41:H42)</f>
        <v>462.1</v>
      </c>
      <c r="I40" s="11">
        <f>SUM(I41:I42)</f>
        <v>0</v>
      </c>
      <c r="J40" s="20"/>
      <c r="K40" s="92" t="s">
        <v>69</v>
      </c>
    </row>
    <row r="41" spans="1:11" s="5" customFormat="1" ht="15" customHeight="1" x14ac:dyDescent="0.25">
      <c r="A41" s="90"/>
      <c r="B41" s="71"/>
      <c r="C41" s="86"/>
      <c r="D41" s="12">
        <f>SUM(E41:I41)</f>
        <v>0</v>
      </c>
      <c r="E41" s="50"/>
      <c r="F41" s="50"/>
      <c r="G41" s="50"/>
      <c r="H41" s="50"/>
      <c r="I41" s="50"/>
      <c r="J41" s="52"/>
      <c r="K41" s="93"/>
    </row>
    <row r="42" spans="1:11" s="5" customFormat="1" ht="15" customHeight="1" thickBot="1" x14ac:dyDescent="0.3">
      <c r="A42" s="91"/>
      <c r="B42" s="72"/>
      <c r="C42" s="87"/>
      <c r="D42" s="15">
        <f>SUM(E42:I42)</f>
        <v>462.1</v>
      </c>
      <c r="E42" s="55"/>
      <c r="F42" s="55"/>
      <c r="G42" s="55"/>
      <c r="H42" s="48">
        <v>462.1</v>
      </c>
      <c r="I42" s="48"/>
      <c r="J42" s="15" t="s">
        <v>10</v>
      </c>
      <c r="K42" s="94"/>
    </row>
    <row r="43" spans="1:11" ht="15.75" thickBot="1" x14ac:dyDescent="0.3">
      <c r="A43" s="22"/>
      <c r="B43" s="14" t="s">
        <v>57</v>
      </c>
      <c r="C43" s="14"/>
      <c r="D43" s="14">
        <f>D40+D34+D31+D28+D25+D22+D19+D16+D13+D37</f>
        <v>290661</v>
      </c>
      <c r="E43" s="14">
        <f t="shared" ref="E43:I43" si="40">E40+E34+E31+E28+E25+E22+E19+E16+E13+E37</f>
        <v>158399.29999999999</v>
      </c>
      <c r="F43" s="14">
        <f t="shared" si="40"/>
        <v>57894.8</v>
      </c>
      <c r="G43" s="14">
        <f t="shared" si="40"/>
        <v>50620.800000000003</v>
      </c>
      <c r="H43" s="14">
        <f>H40+H34+H31+H28+H25+H22+H19+H16+H13+H37</f>
        <v>14426.1</v>
      </c>
      <c r="I43" s="14">
        <f t="shared" si="40"/>
        <v>9320</v>
      </c>
      <c r="J43" s="14"/>
      <c r="K43" s="23"/>
    </row>
    <row r="44" spans="1:11" ht="17.25" customHeight="1" thickBot="1" x14ac:dyDescent="0.3">
      <c r="A44" s="113" t="s">
        <v>24</v>
      </c>
      <c r="B44" s="114"/>
      <c r="C44" s="114"/>
      <c r="D44" s="114"/>
      <c r="E44" s="114"/>
      <c r="F44" s="114"/>
      <c r="G44" s="114"/>
      <c r="H44" s="114"/>
      <c r="I44" s="114"/>
      <c r="J44" s="114"/>
      <c r="K44" s="115"/>
    </row>
    <row r="45" spans="1:11" ht="33.75" customHeight="1" x14ac:dyDescent="0.25">
      <c r="A45" s="89" t="s">
        <v>12</v>
      </c>
      <c r="B45" s="116" t="s">
        <v>81</v>
      </c>
      <c r="C45" s="116" t="s">
        <v>23</v>
      </c>
      <c r="D45" s="11">
        <f>SUM(D46:D47)</f>
        <v>51756.399999999994</v>
      </c>
      <c r="E45" s="11">
        <f t="shared" ref="E45:I45" si="41">SUM(E46:E47)</f>
        <v>30718.6</v>
      </c>
      <c r="F45" s="11">
        <f t="shared" si="41"/>
        <v>15222.2</v>
      </c>
      <c r="G45" s="11">
        <f t="shared" si="41"/>
        <v>5815.6</v>
      </c>
      <c r="H45" s="11">
        <f t="shared" si="41"/>
        <v>0</v>
      </c>
      <c r="I45" s="11">
        <f t="shared" si="41"/>
        <v>0</v>
      </c>
      <c r="J45" s="20"/>
      <c r="K45" s="79" t="s">
        <v>70</v>
      </c>
    </row>
    <row r="46" spans="1:11" ht="32.25" customHeight="1" x14ac:dyDescent="0.25">
      <c r="A46" s="90"/>
      <c r="B46" s="117"/>
      <c r="C46" s="117"/>
      <c r="D46" s="12">
        <f>SUM(E46:I46)</f>
        <v>47880.2</v>
      </c>
      <c r="E46" s="25">
        <f>15947.4+12999.2</f>
        <v>28946.6</v>
      </c>
      <c r="F46" s="12">
        <v>13700</v>
      </c>
      <c r="G46" s="12">
        <v>5233.6000000000004</v>
      </c>
      <c r="H46" s="50"/>
      <c r="I46" s="50"/>
      <c r="J46" s="52" t="s">
        <v>9</v>
      </c>
      <c r="K46" s="80"/>
    </row>
    <row r="47" spans="1:11" ht="42" customHeight="1" thickBot="1" x14ac:dyDescent="0.3">
      <c r="A47" s="91"/>
      <c r="B47" s="118"/>
      <c r="C47" s="118"/>
      <c r="D47" s="15">
        <f>SUM(E47:I47)</f>
        <v>3876.2</v>
      </c>
      <c r="E47" s="15">
        <f>1772</f>
        <v>1772</v>
      </c>
      <c r="F47" s="15">
        <v>1522.2</v>
      </c>
      <c r="G47" s="15">
        <v>582</v>
      </c>
      <c r="H47" s="48"/>
      <c r="I47" s="48"/>
      <c r="J47" s="15" t="s">
        <v>10</v>
      </c>
      <c r="K47" s="81"/>
    </row>
    <row r="48" spans="1:11" s="5" customFormat="1" ht="15" customHeight="1" x14ac:dyDescent="0.25">
      <c r="A48" s="73" t="s">
        <v>13</v>
      </c>
      <c r="B48" s="70" t="s">
        <v>82</v>
      </c>
      <c r="C48" s="85" t="s">
        <v>23</v>
      </c>
      <c r="D48" s="11">
        <f>SUM(D49:D50)</f>
        <v>4600</v>
      </c>
      <c r="E48" s="24">
        <f t="shared" ref="E48:I48" si="42">SUM(E49:E50)</f>
        <v>0</v>
      </c>
      <c r="F48" s="24">
        <f t="shared" si="42"/>
        <v>0</v>
      </c>
      <c r="G48" s="24">
        <f t="shared" si="42"/>
        <v>4600</v>
      </c>
      <c r="H48" s="24">
        <f t="shared" si="42"/>
        <v>0</v>
      </c>
      <c r="I48" s="24">
        <f t="shared" si="42"/>
        <v>0</v>
      </c>
      <c r="J48" s="28"/>
      <c r="K48" s="82" t="s">
        <v>71</v>
      </c>
    </row>
    <row r="49" spans="1:11" s="5" customFormat="1" ht="15" customHeight="1" x14ac:dyDescent="0.25">
      <c r="A49" s="74"/>
      <c r="B49" s="71"/>
      <c r="C49" s="86"/>
      <c r="D49" s="12">
        <f>SUM(E49:I49)</f>
        <v>4140</v>
      </c>
      <c r="E49" s="25"/>
      <c r="F49" s="25"/>
      <c r="G49" s="25">
        <v>4140</v>
      </c>
      <c r="H49" s="51"/>
      <c r="I49" s="51"/>
      <c r="J49" s="53" t="s">
        <v>9</v>
      </c>
      <c r="K49" s="83"/>
    </row>
    <row r="50" spans="1:11" s="5" customFormat="1" ht="15" customHeight="1" thickBot="1" x14ac:dyDescent="0.3">
      <c r="A50" s="75"/>
      <c r="B50" s="72"/>
      <c r="C50" s="87"/>
      <c r="D50" s="15">
        <f>SUM(E50:I50)</f>
        <v>460</v>
      </c>
      <c r="E50" s="26"/>
      <c r="F50" s="26"/>
      <c r="G50" s="26">
        <v>460</v>
      </c>
      <c r="H50" s="49"/>
      <c r="I50" s="49"/>
      <c r="J50" s="26" t="s">
        <v>10</v>
      </c>
      <c r="K50" s="84"/>
    </row>
    <row r="51" spans="1:11" s="5" customFormat="1" ht="15.75" customHeight="1" x14ac:dyDescent="0.25">
      <c r="A51" s="73" t="s">
        <v>14</v>
      </c>
      <c r="B51" s="70" t="s">
        <v>83</v>
      </c>
      <c r="C51" s="85">
        <v>2012</v>
      </c>
      <c r="D51" s="11">
        <f>SUM(D52:D53)</f>
        <v>19764.3</v>
      </c>
      <c r="E51" s="24">
        <f t="shared" ref="E51:I51" si="43">SUM(E52:E53)</f>
        <v>19764.3</v>
      </c>
      <c r="F51" s="24">
        <f t="shared" si="43"/>
        <v>0</v>
      </c>
      <c r="G51" s="24">
        <f t="shared" si="43"/>
        <v>0</v>
      </c>
      <c r="H51" s="24">
        <f t="shared" si="43"/>
        <v>0</v>
      </c>
      <c r="I51" s="24">
        <f t="shared" si="43"/>
        <v>0</v>
      </c>
      <c r="J51" s="28"/>
      <c r="K51" s="79" t="s">
        <v>72</v>
      </c>
    </row>
    <row r="52" spans="1:11" s="5" customFormat="1" ht="15.75" customHeight="1" x14ac:dyDescent="0.25">
      <c r="A52" s="74"/>
      <c r="B52" s="71"/>
      <c r="C52" s="86"/>
      <c r="D52" s="12">
        <f>SUM(E52:I52)</f>
        <v>18797.599999999999</v>
      </c>
      <c r="E52" s="25">
        <f>8700+10097.6</f>
        <v>18797.599999999999</v>
      </c>
      <c r="F52" s="25"/>
      <c r="G52" s="25"/>
      <c r="H52" s="51"/>
      <c r="I52" s="51"/>
      <c r="J52" s="53" t="s">
        <v>9</v>
      </c>
      <c r="K52" s="80"/>
    </row>
    <row r="53" spans="1:11" s="5" customFormat="1" ht="15.75" customHeight="1" thickBot="1" x14ac:dyDescent="0.3">
      <c r="A53" s="75"/>
      <c r="B53" s="72"/>
      <c r="C53" s="87"/>
      <c r="D53" s="15">
        <f>SUM(E53:I53)</f>
        <v>966.7</v>
      </c>
      <c r="E53" s="26">
        <v>966.7</v>
      </c>
      <c r="F53" s="26"/>
      <c r="G53" s="26"/>
      <c r="H53" s="49"/>
      <c r="I53" s="49"/>
      <c r="J53" s="26" t="s">
        <v>10</v>
      </c>
      <c r="K53" s="81"/>
    </row>
    <row r="54" spans="1:11" s="5" customFormat="1" ht="18" customHeight="1" x14ac:dyDescent="0.25">
      <c r="A54" s="73" t="s">
        <v>15</v>
      </c>
      <c r="B54" s="70" t="s">
        <v>84</v>
      </c>
      <c r="C54" s="70" t="s">
        <v>105</v>
      </c>
      <c r="D54" s="11">
        <f>SUM(D55:D56)</f>
        <v>34168.799999999996</v>
      </c>
      <c r="E54" s="24">
        <f t="shared" ref="E54:I54" si="44">SUM(E55:E56)</f>
        <v>34168.799999999996</v>
      </c>
      <c r="F54" s="24">
        <f t="shared" si="44"/>
        <v>0</v>
      </c>
      <c r="G54" s="24">
        <f t="shared" si="44"/>
        <v>0</v>
      </c>
      <c r="H54" s="24">
        <f t="shared" si="44"/>
        <v>0</v>
      </c>
      <c r="I54" s="24">
        <f t="shared" si="44"/>
        <v>0</v>
      </c>
      <c r="J54" s="28"/>
      <c r="K54" s="79" t="s">
        <v>73</v>
      </c>
    </row>
    <row r="55" spans="1:11" s="5" customFormat="1" ht="18" customHeight="1" x14ac:dyDescent="0.25">
      <c r="A55" s="74"/>
      <c r="B55" s="71"/>
      <c r="C55" s="71"/>
      <c r="D55" s="12">
        <f>SUM(E55:I55)</f>
        <v>34105.799999999996</v>
      </c>
      <c r="E55" s="25">
        <f>566.1+33539.7</f>
        <v>34105.799999999996</v>
      </c>
      <c r="F55" s="25"/>
      <c r="G55" s="25"/>
      <c r="H55" s="51"/>
      <c r="I55" s="51"/>
      <c r="J55" s="53" t="s">
        <v>9</v>
      </c>
      <c r="K55" s="80"/>
    </row>
    <row r="56" spans="1:11" s="5" customFormat="1" ht="18" customHeight="1" thickBot="1" x14ac:dyDescent="0.3">
      <c r="A56" s="75"/>
      <c r="B56" s="72"/>
      <c r="C56" s="72"/>
      <c r="D56" s="15">
        <f>SUM(E56:I56)</f>
        <v>63</v>
      </c>
      <c r="E56" s="26">
        <v>63</v>
      </c>
      <c r="F56" s="26"/>
      <c r="G56" s="26"/>
      <c r="H56" s="49"/>
      <c r="I56" s="49"/>
      <c r="J56" s="26" t="s">
        <v>10</v>
      </c>
      <c r="K56" s="81"/>
    </row>
    <row r="57" spans="1:11" s="5" customFormat="1" ht="16.5" customHeight="1" x14ac:dyDescent="0.25">
      <c r="A57" s="73" t="s">
        <v>16</v>
      </c>
      <c r="B57" s="70" t="s">
        <v>85</v>
      </c>
      <c r="C57" s="70" t="s">
        <v>36</v>
      </c>
      <c r="D57" s="11">
        <f>SUM(D58:D59)</f>
        <v>31092.799999999999</v>
      </c>
      <c r="E57" s="24">
        <f t="shared" ref="E57:I57" si="45">SUM(E58:E59)</f>
        <v>15898.7</v>
      </c>
      <c r="F57" s="24">
        <f t="shared" si="45"/>
        <v>2216.6999999999998</v>
      </c>
      <c r="G57" s="24">
        <f t="shared" si="45"/>
        <v>10000</v>
      </c>
      <c r="H57" s="24">
        <f t="shared" si="45"/>
        <v>2977.4</v>
      </c>
      <c r="I57" s="24">
        <f t="shared" si="45"/>
        <v>0</v>
      </c>
      <c r="J57" s="28"/>
      <c r="K57" s="82" t="s">
        <v>74</v>
      </c>
    </row>
    <row r="58" spans="1:11" s="5" customFormat="1" ht="16.5" customHeight="1" x14ac:dyDescent="0.25">
      <c r="A58" s="74"/>
      <c r="B58" s="71"/>
      <c r="C58" s="71"/>
      <c r="D58" s="12">
        <f>SUM(E58:I58)</f>
        <v>26666</v>
      </c>
      <c r="E58" s="25">
        <f>1236.6+14434.4</f>
        <v>15671</v>
      </c>
      <c r="F58" s="25">
        <v>1995</v>
      </c>
      <c r="G58" s="25">
        <v>9000</v>
      </c>
      <c r="H58" s="51"/>
      <c r="I58" s="51"/>
      <c r="J58" s="53" t="s">
        <v>9</v>
      </c>
      <c r="K58" s="83"/>
    </row>
    <row r="59" spans="1:11" s="5" customFormat="1" ht="16.5" customHeight="1" thickBot="1" x14ac:dyDescent="0.3">
      <c r="A59" s="75"/>
      <c r="B59" s="72"/>
      <c r="C59" s="72"/>
      <c r="D59" s="15">
        <f>SUM(E59:I59)</f>
        <v>4426.8</v>
      </c>
      <c r="E59" s="26">
        <f>137.4+90.3</f>
        <v>227.7</v>
      </c>
      <c r="F59" s="26">
        <v>221.7</v>
      </c>
      <c r="G59" s="26">
        <v>1000</v>
      </c>
      <c r="H59" s="49">
        <v>2977.4</v>
      </c>
      <c r="I59" s="49"/>
      <c r="J59" s="26" t="s">
        <v>10</v>
      </c>
      <c r="K59" s="84"/>
    </row>
    <row r="60" spans="1:11" s="5" customFormat="1" ht="23.25" customHeight="1" x14ac:dyDescent="0.25">
      <c r="A60" s="73" t="s">
        <v>18</v>
      </c>
      <c r="B60" s="70" t="s">
        <v>26</v>
      </c>
      <c r="C60" s="85">
        <v>2012</v>
      </c>
      <c r="D60" s="11">
        <f>SUM(D61:D62)</f>
        <v>6068.2</v>
      </c>
      <c r="E60" s="24">
        <f t="shared" ref="E60:I60" si="46">SUM(E61:E62)</f>
        <v>6068.2</v>
      </c>
      <c r="F60" s="24">
        <f t="shared" si="46"/>
        <v>0</v>
      </c>
      <c r="G60" s="24">
        <f t="shared" si="46"/>
        <v>0</v>
      </c>
      <c r="H60" s="24">
        <f t="shared" si="46"/>
        <v>0</v>
      </c>
      <c r="I60" s="24">
        <f t="shared" si="46"/>
        <v>0</v>
      </c>
      <c r="J60" s="28"/>
      <c r="K60" s="79" t="s">
        <v>75</v>
      </c>
    </row>
    <row r="61" spans="1:11" s="5" customFormat="1" ht="23.25" customHeight="1" x14ac:dyDescent="0.25">
      <c r="A61" s="74"/>
      <c r="B61" s="71"/>
      <c r="C61" s="86"/>
      <c r="D61" s="12">
        <f>SUM(E61:I61)</f>
        <v>6034.2</v>
      </c>
      <c r="E61" s="25">
        <f>304.3+5729.9</f>
        <v>6034.2</v>
      </c>
      <c r="F61" s="25"/>
      <c r="G61" s="25"/>
      <c r="H61" s="51"/>
      <c r="I61" s="51"/>
      <c r="J61" s="53" t="s">
        <v>9</v>
      </c>
      <c r="K61" s="80"/>
    </row>
    <row r="62" spans="1:11" s="5" customFormat="1" ht="23.25" customHeight="1" thickBot="1" x14ac:dyDescent="0.3">
      <c r="A62" s="75"/>
      <c r="B62" s="72"/>
      <c r="C62" s="87"/>
      <c r="D62" s="15">
        <f>SUM(E62:I62)</f>
        <v>34</v>
      </c>
      <c r="E62" s="26">
        <v>34</v>
      </c>
      <c r="F62" s="26"/>
      <c r="G62" s="26"/>
      <c r="H62" s="49"/>
      <c r="I62" s="49"/>
      <c r="J62" s="26" t="s">
        <v>10</v>
      </c>
      <c r="K62" s="81"/>
    </row>
    <row r="63" spans="1:11" s="5" customFormat="1" ht="20.25" customHeight="1" x14ac:dyDescent="0.25">
      <c r="A63" s="73" t="s">
        <v>19</v>
      </c>
      <c r="B63" s="70" t="s">
        <v>28</v>
      </c>
      <c r="C63" s="85">
        <v>2012</v>
      </c>
      <c r="D63" s="11">
        <f>SUM(D64:D65)</f>
        <v>11604.3</v>
      </c>
      <c r="E63" s="24">
        <f t="shared" ref="E63:I63" si="47">SUM(E64:E65)</f>
        <v>11604.3</v>
      </c>
      <c r="F63" s="24">
        <f t="shared" si="47"/>
        <v>0</v>
      </c>
      <c r="G63" s="24">
        <f t="shared" si="47"/>
        <v>0</v>
      </c>
      <c r="H63" s="24">
        <f t="shared" si="47"/>
        <v>0</v>
      </c>
      <c r="I63" s="24">
        <f t="shared" si="47"/>
        <v>0</v>
      </c>
      <c r="J63" s="28"/>
      <c r="K63" s="82" t="s">
        <v>76</v>
      </c>
    </row>
    <row r="64" spans="1:11" s="5" customFormat="1" ht="20.25" customHeight="1" x14ac:dyDescent="0.25">
      <c r="A64" s="74"/>
      <c r="B64" s="71"/>
      <c r="C64" s="86"/>
      <c r="D64" s="12">
        <f>SUM(E64:I64)</f>
        <v>10443.9</v>
      </c>
      <c r="E64" s="25">
        <v>10443.9</v>
      </c>
      <c r="F64" s="25"/>
      <c r="G64" s="25"/>
      <c r="H64" s="51"/>
      <c r="I64" s="51"/>
      <c r="J64" s="53" t="s">
        <v>9</v>
      </c>
      <c r="K64" s="83"/>
    </row>
    <row r="65" spans="1:11" s="5" customFormat="1" ht="20.25" customHeight="1" thickBot="1" x14ac:dyDescent="0.3">
      <c r="A65" s="75"/>
      <c r="B65" s="72"/>
      <c r="C65" s="87"/>
      <c r="D65" s="15">
        <f>SUM(E65:I65)</f>
        <v>1160.4000000000001</v>
      </c>
      <c r="E65" s="26">
        <v>1160.4000000000001</v>
      </c>
      <c r="F65" s="26"/>
      <c r="G65" s="26"/>
      <c r="H65" s="49"/>
      <c r="I65" s="49"/>
      <c r="J65" s="26" t="s">
        <v>10</v>
      </c>
      <c r="K65" s="84"/>
    </row>
    <row r="66" spans="1:11" s="5" customFormat="1" ht="18" customHeight="1" x14ac:dyDescent="0.25">
      <c r="A66" s="73" t="s">
        <v>20</v>
      </c>
      <c r="B66" s="70" t="s">
        <v>37</v>
      </c>
      <c r="C66" s="70" t="s">
        <v>23</v>
      </c>
      <c r="D66" s="11">
        <f>SUM(D67:D68)</f>
        <v>15819</v>
      </c>
      <c r="E66" s="24">
        <f t="shared" ref="E66:I66" si="48">SUM(E67:E68)</f>
        <v>2991.2</v>
      </c>
      <c r="F66" s="24">
        <f t="shared" si="48"/>
        <v>6111.1</v>
      </c>
      <c r="G66" s="24">
        <f t="shared" si="48"/>
        <v>6716.7</v>
      </c>
      <c r="H66" s="24">
        <f t="shared" si="48"/>
        <v>0</v>
      </c>
      <c r="I66" s="24">
        <f t="shared" si="48"/>
        <v>0</v>
      </c>
      <c r="J66" s="28"/>
      <c r="K66" s="82" t="s">
        <v>64</v>
      </c>
    </row>
    <row r="67" spans="1:11" s="5" customFormat="1" ht="18" customHeight="1" x14ac:dyDescent="0.25">
      <c r="A67" s="74"/>
      <c r="B67" s="71"/>
      <c r="C67" s="71"/>
      <c r="D67" s="12">
        <f>SUM(E67:I67)</f>
        <v>14251</v>
      </c>
      <c r="E67" s="25">
        <f>2567+139</f>
        <v>2706</v>
      </c>
      <c r="F67" s="25">
        <v>5500</v>
      </c>
      <c r="G67" s="25">
        <v>6045</v>
      </c>
      <c r="H67" s="51"/>
      <c r="I67" s="51"/>
      <c r="J67" s="53" t="s">
        <v>9</v>
      </c>
      <c r="K67" s="83"/>
    </row>
    <row r="68" spans="1:11" s="5" customFormat="1" ht="18" customHeight="1" thickBot="1" x14ac:dyDescent="0.3">
      <c r="A68" s="75"/>
      <c r="B68" s="72"/>
      <c r="C68" s="72"/>
      <c r="D68" s="15">
        <f>SUM(E68:I68)</f>
        <v>1568</v>
      </c>
      <c r="E68" s="26">
        <v>285.2</v>
      </c>
      <c r="F68" s="26">
        <v>611.1</v>
      </c>
      <c r="G68" s="26">
        <v>671.7</v>
      </c>
      <c r="H68" s="49"/>
      <c r="I68" s="49"/>
      <c r="J68" s="26" t="s">
        <v>10</v>
      </c>
      <c r="K68" s="84"/>
    </row>
    <row r="69" spans="1:11" s="5" customFormat="1" ht="18" customHeight="1" x14ac:dyDescent="0.25">
      <c r="A69" s="73" t="s">
        <v>21</v>
      </c>
      <c r="B69" s="70" t="s">
        <v>38</v>
      </c>
      <c r="C69" s="70" t="s">
        <v>23</v>
      </c>
      <c r="D69" s="11">
        <f>SUM(D70:D71)</f>
        <v>16300.1</v>
      </c>
      <c r="E69" s="24">
        <f t="shared" ref="E69:I69" si="49">SUM(E70:E71)</f>
        <v>1000</v>
      </c>
      <c r="F69" s="24">
        <f t="shared" si="49"/>
        <v>8494.6</v>
      </c>
      <c r="G69" s="24">
        <f t="shared" si="49"/>
        <v>6805.5</v>
      </c>
      <c r="H69" s="24">
        <f t="shared" si="49"/>
        <v>0</v>
      </c>
      <c r="I69" s="24">
        <f t="shared" si="49"/>
        <v>0</v>
      </c>
      <c r="J69" s="28"/>
      <c r="K69" s="82" t="s">
        <v>63</v>
      </c>
    </row>
    <row r="70" spans="1:11" s="5" customFormat="1" ht="18" customHeight="1" x14ac:dyDescent="0.25">
      <c r="A70" s="74"/>
      <c r="B70" s="71"/>
      <c r="C70" s="71"/>
      <c r="D70" s="12">
        <f>SUM(E70:I70)</f>
        <v>14670</v>
      </c>
      <c r="E70" s="25">
        <v>900</v>
      </c>
      <c r="F70" s="25">
        <v>7645</v>
      </c>
      <c r="G70" s="25">
        <v>6125</v>
      </c>
      <c r="H70" s="51"/>
      <c r="I70" s="51"/>
      <c r="J70" s="53" t="s">
        <v>9</v>
      </c>
      <c r="K70" s="83"/>
    </row>
    <row r="71" spans="1:11" s="5" customFormat="1" ht="18" customHeight="1" thickBot="1" x14ac:dyDescent="0.3">
      <c r="A71" s="75"/>
      <c r="B71" s="72"/>
      <c r="C71" s="72"/>
      <c r="D71" s="15">
        <f>SUM(E71:I71)</f>
        <v>1630.1</v>
      </c>
      <c r="E71" s="26">
        <v>100</v>
      </c>
      <c r="F71" s="26">
        <v>849.6</v>
      </c>
      <c r="G71" s="26">
        <v>680.5</v>
      </c>
      <c r="H71" s="49"/>
      <c r="I71" s="49"/>
      <c r="J71" s="26" t="s">
        <v>10</v>
      </c>
      <c r="K71" s="84"/>
    </row>
    <row r="72" spans="1:11" s="5" customFormat="1" ht="18.75" customHeight="1" x14ac:dyDescent="0.25">
      <c r="A72" s="73" t="s">
        <v>22</v>
      </c>
      <c r="B72" s="70" t="s">
        <v>27</v>
      </c>
      <c r="C72" s="70" t="s">
        <v>23</v>
      </c>
      <c r="D72" s="11">
        <f>SUM(D73:D74)</f>
        <v>12672.400000000001</v>
      </c>
      <c r="E72" s="24">
        <f t="shared" ref="E72:I72" si="50">SUM(E73:E74)</f>
        <v>4461.3</v>
      </c>
      <c r="F72" s="24">
        <f t="shared" si="50"/>
        <v>3337</v>
      </c>
      <c r="G72" s="24">
        <f t="shared" si="50"/>
        <v>4874.0999999999995</v>
      </c>
      <c r="H72" s="24">
        <f t="shared" si="50"/>
        <v>0</v>
      </c>
      <c r="I72" s="24">
        <f t="shared" si="50"/>
        <v>0</v>
      </c>
      <c r="J72" s="28"/>
      <c r="K72" s="79" t="s">
        <v>62</v>
      </c>
    </row>
    <row r="73" spans="1:11" s="5" customFormat="1" ht="18.75" customHeight="1" x14ac:dyDescent="0.25">
      <c r="A73" s="74"/>
      <c r="B73" s="71"/>
      <c r="C73" s="71"/>
      <c r="D73" s="12">
        <f>SUM(E73:I73)</f>
        <v>11413.400000000001</v>
      </c>
      <c r="E73" s="25">
        <f>3941+82.4</f>
        <v>4023.4</v>
      </c>
      <c r="F73" s="25">
        <v>3003.3</v>
      </c>
      <c r="G73" s="25">
        <v>4386.7</v>
      </c>
      <c r="H73" s="51"/>
      <c r="I73" s="51"/>
      <c r="J73" s="53" t="s">
        <v>9</v>
      </c>
      <c r="K73" s="80"/>
    </row>
    <row r="74" spans="1:11" s="5" customFormat="1" ht="18.75" customHeight="1" thickBot="1" x14ac:dyDescent="0.3">
      <c r="A74" s="75"/>
      <c r="B74" s="72"/>
      <c r="C74" s="72"/>
      <c r="D74" s="15">
        <f>SUM(E74:I74)</f>
        <v>1259</v>
      </c>
      <c r="E74" s="26">
        <v>437.9</v>
      </c>
      <c r="F74" s="26">
        <v>333.7</v>
      </c>
      <c r="G74" s="26">
        <v>487.4</v>
      </c>
      <c r="H74" s="49"/>
      <c r="I74" s="49"/>
      <c r="J74" s="26" t="s">
        <v>10</v>
      </c>
      <c r="K74" s="81"/>
    </row>
    <row r="75" spans="1:11" s="5" customFormat="1" ht="17.25" customHeight="1" x14ac:dyDescent="0.25">
      <c r="A75" s="73" t="s">
        <v>52</v>
      </c>
      <c r="B75" s="70" t="s">
        <v>86</v>
      </c>
      <c r="C75" s="70" t="s">
        <v>23</v>
      </c>
      <c r="D75" s="11">
        <f>SUM(D76:D77)</f>
        <v>15590</v>
      </c>
      <c r="E75" s="24">
        <f t="shared" ref="E75:I75" si="51">SUM(E76:E77)</f>
        <v>3823.3</v>
      </c>
      <c r="F75" s="24">
        <f t="shared" si="51"/>
        <v>6111.1</v>
      </c>
      <c r="G75" s="24">
        <f t="shared" si="51"/>
        <v>5655.6</v>
      </c>
      <c r="H75" s="24">
        <f t="shared" si="51"/>
        <v>0</v>
      </c>
      <c r="I75" s="24">
        <f t="shared" si="51"/>
        <v>0</v>
      </c>
      <c r="J75" s="28"/>
      <c r="K75" s="79" t="s">
        <v>61</v>
      </c>
    </row>
    <row r="76" spans="1:11" s="5" customFormat="1" ht="17.25" customHeight="1" x14ac:dyDescent="0.25">
      <c r="A76" s="74"/>
      <c r="B76" s="71"/>
      <c r="C76" s="71"/>
      <c r="D76" s="12">
        <f>SUM(E76:I76)</f>
        <v>14031</v>
      </c>
      <c r="E76" s="25">
        <v>3441</v>
      </c>
      <c r="F76" s="25">
        <v>5500</v>
      </c>
      <c r="G76" s="25">
        <v>5090</v>
      </c>
      <c r="H76" s="51"/>
      <c r="I76" s="51"/>
      <c r="J76" s="53" t="s">
        <v>9</v>
      </c>
      <c r="K76" s="80"/>
    </row>
    <row r="77" spans="1:11" s="5" customFormat="1" ht="17.25" customHeight="1" thickBot="1" x14ac:dyDescent="0.3">
      <c r="A77" s="75"/>
      <c r="B77" s="72"/>
      <c r="C77" s="72"/>
      <c r="D77" s="15">
        <f>SUM(E77:I77)</f>
        <v>1559</v>
      </c>
      <c r="E77" s="26">
        <v>382.3</v>
      </c>
      <c r="F77" s="26">
        <v>611.1</v>
      </c>
      <c r="G77" s="26">
        <v>565.6</v>
      </c>
      <c r="H77" s="49"/>
      <c r="I77" s="49"/>
      <c r="J77" s="26" t="s">
        <v>10</v>
      </c>
      <c r="K77" s="81"/>
    </row>
    <row r="78" spans="1:11" s="5" customFormat="1" ht="20.25" customHeight="1" x14ac:dyDescent="0.25">
      <c r="A78" s="73" t="s">
        <v>53</v>
      </c>
      <c r="B78" s="70" t="s">
        <v>87</v>
      </c>
      <c r="C78" s="70" t="s">
        <v>23</v>
      </c>
      <c r="D78" s="11">
        <f>SUM(D79:D80)</f>
        <v>14676.2</v>
      </c>
      <c r="E78" s="24">
        <f t="shared" ref="E78:I78" si="52">SUM(E79:E80)</f>
        <v>3553.8</v>
      </c>
      <c r="F78" s="24">
        <f t="shared" si="52"/>
        <v>4285.3</v>
      </c>
      <c r="G78" s="24">
        <f t="shared" si="52"/>
        <v>6837.1</v>
      </c>
      <c r="H78" s="24">
        <f t="shared" si="52"/>
        <v>0</v>
      </c>
      <c r="I78" s="24">
        <f t="shared" si="52"/>
        <v>0</v>
      </c>
      <c r="J78" s="28"/>
      <c r="K78" s="79" t="s">
        <v>60</v>
      </c>
    </row>
    <row r="79" spans="1:11" s="5" customFormat="1" ht="20.25" customHeight="1" x14ac:dyDescent="0.25">
      <c r="A79" s="74"/>
      <c r="B79" s="71"/>
      <c r="C79" s="71"/>
      <c r="D79" s="12">
        <f>SUM(E79:I79)</f>
        <v>13230</v>
      </c>
      <c r="E79" s="25">
        <f>3004+216</f>
        <v>3220</v>
      </c>
      <c r="F79" s="25">
        <v>3856.7</v>
      </c>
      <c r="G79" s="25">
        <v>6153.3</v>
      </c>
      <c r="H79" s="51"/>
      <c r="I79" s="51"/>
      <c r="J79" s="53" t="s">
        <v>9</v>
      </c>
      <c r="K79" s="80"/>
    </row>
    <row r="80" spans="1:11" s="5" customFormat="1" ht="20.25" customHeight="1" thickBot="1" x14ac:dyDescent="0.3">
      <c r="A80" s="75"/>
      <c r="B80" s="72"/>
      <c r="C80" s="72"/>
      <c r="D80" s="15">
        <f>SUM(E80:I80)</f>
        <v>1446.2</v>
      </c>
      <c r="E80" s="26">
        <v>333.8</v>
      </c>
      <c r="F80" s="26">
        <v>428.6</v>
      </c>
      <c r="G80" s="26">
        <v>683.8</v>
      </c>
      <c r="H80" s="49"/>
      <c r="I80" s="49"/>
      <c r="J80" s="26" t="s">
        <v>10</v>
      </c>
      <c r="K80" s="81"/>
    </row>
    <row r="81" spans="1:11" s="5" customFormat="1" ht="23.25" customHeight="1" x14ac:dyDescent="0.25">
      <c r="A81" s="73" t="s">
        <v>54</v>
      </c>
      <c r="B81" s="70" t="s">
        <v>88</v>
      </c>
      <c r="C81" s="70" t="s">
        <v>11</v>
      </c>
      <c r="D81" s="11">
        <f>SUM(D82:D83)</f>
        <v>1580</v>
      </c>
      <c r="E81" s="24">
        <f t="shared" ref="E81:I81" si="53">SUM(E82:E83)</f>
        <v>0</v>
      </c>
      <c r="F81" s="24">
        <f t="shared" si="53"/>
        <v>0</v>
      </c>
      <c r="G81" s="24">
        <f t="shared" si="53"/>
        <v>0</v>
      </c>
      <c r="H81" s="24">
        <f t="shared" si="53"/>
        <v>80</v>
      </c>
      <c r="I81" s="24">
        <f t="shared" si="53"/>
        <v>1500</v>
      </c>
      <c r="J81" s="28"/>
      <c r="K81" s="79" t="s">
        <v>59</v>
      </c>
    </row>
    <row r="82" spans="1:11" s="5" customFormat="1" ht="23.25" customHeight="1" x14ac:dyDescent="0.25">
      <c r="A82" s="74"/>
      <c r="B82" s="71"/>
      <c r="C82" s="71"/>
      <c r="D82" s="12">
        <f>SUM(E82:I82)</f>
        <v>0</v>
      </c>
      <c r="E82" s="25"/>
      <c r="F82" s="25"/>
      <c r="G82" s="25"/>
      <c r="H82" s="51"/>
      <c r="I82" s="51"/>
      <c r="J82" s="53"/>
      <c r="K82" s="80"/>
    </row>
    <row r="83" spans="1:11" s="5" customFormat="1" ht="23.25" customHeight="1" thickBot="1" x14ac:dyDescent="0.3">
      <c r="A83" s="75"/>
      <c r="B83" s="72"/>
      <c r="C83" s="72"/>
      <c r="D83" s="15">
        <f>SUM(E83:I83)</f>
        <v>1580</v>
      </c>
      <c r="E83" s="26"/>
      <c r="F83" s="26"/>
      <c r="G83" s="26"/>
      <c r="H83" s="49">
        <v>80</v>
      </c>
      <c r="I83" s="49">
        <v>1500</v>
      </c>
      <c r="J83" s="26" t="s">
        <v>10</v>
      </c>
      <c r="K83" s="81"/>
    </row>
    <row r="84" spans="1:11" s="5" customFormat="1" ht="21" customHeight="1" x14ac:dyDescent="0.25">
      <c r="A84" s="73" t="s">
        <v>55</v>
      </c>
      <c r="B84" s="70" t="s">
        <v>89</v>
      </c>
      <c r="C84" s="70" t="s">
        <v>11</v>
      </c>
      <c r="D84" s="11">
        <f>SUM(D85:D86)</f>
        <v>7350</v>
      </c>
      <c r="E84" s="24">
        <f t="shared" ref="E84:I84" si="54">SUM(E85:E86)</f>
        <v>0</v>
      </c>
      <c r="F84" s="24">
        <f t="shared" si="54"/>
        <v>0</v>
      </c>
      <c r="G84" s="24">
        <f t="shared" si="54"/>
        <v>0</v>
      </c>
      <c r="H84" s="24">
        <f t="shared" si="54"/>
        <v>3850</v>
      </c>
      <c r="I84" s="24">
        <f t="shared" si="54"/>
        <v>3500</v>
      </c>
      <c r="J84" s="28"/>
      <c r="K84" s="79" t="s">
        <v>58</v>
      </c>
    </row>
    <row r="85" spans="1:11" s="5" customFormat="1" ht="21" customHeight="1" x14ac:dyDescent="0.25">
      <c r="A85" s="74"/>
      <c r="B85" s="71"/>
      <c r="C85" s="71"/>
      <c r="D85" s="12">
        <f>SUM(E85:I85)</f>
        <v>0</v>
      </c>
      <c r="E85" s="25"/>
      <c r="F85" s="25"/>
      <c r="G85" s="25"/>
      <c r="H85" s="51"/>
      <c r="I85" s="51"/>
      <c r="J85" s="53"/>
      <c r="K85" s="80"/>
    </row>
    <row r="86" spans="1:11" s="5" customFormat="1" ht="21" customHeight="1" thickBot="1" x14ac:dyDescent="0.3">
      <c r="A86" s="75"/>
      <c r="B86" s="72"/>
      <c r="C86" s="72"/>
      <c r="D86" s="15">
        <f>SUM(E86:I86)</f>
        <v>7350</v>
      </c>
      <c r="E86" s="26"/>
      <c r="F86" s="26"/>
      <c r="G86" s="26"/>
      <c r="H86" s="49">
        <v>3850</v>
      </c>
      <c r="I86" s="49">
        <v>3500</v>
      </c>
      <c r="J86" s="26" t="s">
        <v>10</v>
      </c>
      <c r="K86" s="81"/>
    </row>
    <row r="87" spans="1:11" s="5" customFormat="1" ht="45" customHeight="1" x14ac:dyDescent="0.25">
      <c r="A87" s="73" t="s">
        <v>95</v>
      </c>
      <c r="B87" s="70" t="s">
        <v>97</v>
      </c>
      <c r="C87" s="76">
        <v>2012</v>
      </c>
      <c r="D87" s="11">
        <f>SUM(D88:D89)</f>
        <v>14578.1</v>
      </c>
      <c r="E87" s="24">
        <f t="shared" ref="E87:I87" si="55">SUM(E88:E89)</f>
        <v>14578.1</v>
      </c>
      <c r="F87" s="24">
        <f t="shared" si="55"/>
        <v>0</v>
      </c>
      <c r="G87" s="24">
        <f t="shared" si="55"/>
        <v>0</v>
      </c>
      <c r="H87" s="24">
        <f t="shared" si="55"/>
        <v>0</v>
      </c>
      <c r="I87" s="24">
        <f t="shared" si="55"/>
        <v>0</v>
      </c>
      <c r="J87" s="30"/>
      <c r="K87" s="82" t="s">
        <v>100</v>
      </c>
    </row>
    <row r="88" spans="1:11" s="5" customFormat="1" ht="48" customHeight="1" x14ac:dyDescent="0.25">
      <c r="A88" s="74"/>
      <c r="B88" s="71"/>
      <c r="C88" s="77"/>
      <c r="D88" s="12">
        <f>SUM(E88:I88)</f>
        <v>14458.800000000001</v>
      </c>
      <c r="E88" s="25">
        <f>1073.7+13385.1</f>
        <v>14458.800000000001</v>
      </c>
      <c r="F88" s="25"/>
      <c r="G88" s="25"/>
      <c r="H88" s="51"/>
      <c r="I88" s="51"/>
      <c r="J88" s="53" t="s">
        <v>9</v>
      </c>
      <c r="K88" s="83"/>
    </row>
    <row r="89" spans="1:11" s="5" customFormat="1" ht="39.75" customHeight="1" thickBot="1" x14ac:dyDescent="0.3">
      <c r="A89" s="75"/>
      <c r="B89" s="72"/>
      <c r="C89" s="78"/>
      <c r="D89" s="15">
        <f>SUM(E89:I89)</f>
        <v>119.3</v>
      </c>
      <c r="E89" s="54">
        <v>119.3</v>
      </c>
      <c r="F89" s="54"/>
      <c r="G89" s="54"/>
      <c r="H89" s="49"/>
      <c r="I89" s="49"/>
      <c r="J89" s="26" t="s">
        <v>10</v>
      </c>
      <c r="K89" s="84"/>
    </row>
    <row r="90" spans="1:11" s="5" customFormat="1" ht="51" customHeight="1" x14ac:dyDescent="0.25">
      <c r="A90" s="74" t="s">
        <v>96</v>
      </c>
      <c r="B90" s="71" t="s">
        <v>98</v>
      </c>
      <c r="C90" s="71" t="s">
        <v>113</v>
      </c>
      <c r="D90" s="46">
        <f>SUM(D91:D92)</f>
        <v>18756.599999999999</v>
      </c>
      <c r="E90" s="47">
        <f t="shared" ref="E90:I90" si="56">SUM(E91:E92)</f>
        <v>800</v>
      </c>
      <c r="F90" s="47">
        <f t="shared" si="56"/>
        <v>5600</v>
      </c>
      <c r="G90" s="47">
        <f t="shared" si="56"/>
        <v>10718.4</v>
      </c>
      <c r="H90" s="47">
        <f t="shared" si="56"/>
        <v>1638.2</v>
      </c>
      <c r="I90" s="47">
        <f t="shared" si="56"/>
        <v>0</v>
      </c>
      <c r="J90" s="56"/>
      <c r="K90" s="83" t="s">
        <v>99</v>
      </c>
    </row>
    <row r="91" spans="1:11" s="5" customFormat="1" ht="42.75" customHeight="1" x14ac:dyDescent="0.25">
      <c r="A91" s="74"/>
      <c r="B91" s="71"/>
      <c r="C91" s="71"/>
      <c r="D91" s="12">
        <f>SUM(E91:I91)</f>
        <v>15406.4</v>
      </c>
      <c r="E91" s="25">
        <v>720</v>
      </c>
      <c r="F91" s="25">
        <v>5040</v>
      </c>
      <c r="G91" s="25">
        <v>9646.4</v>
      </c>
      <c r="H91" s="51"/>
      <c r="I91" s="51"/>
      <c r="J91" s="29" t="s">
        <v>9</v>
      </c>
      <c r="K91" s="83"/>
    </row>
    <row r="92" spans="1:11" s="5" customFormat="1" ht="42.75" customHeight="1" thickBot="1" x14ac:dyDescent="0.3">
      <c r="A92" s="74"/>
      <c r="B92" s="71"/>
      <c r="C92" s="71"/>
      <c r="D92" s="58">
        <f>SUM(E92:I92)</f>
        <v>3350.2</v>
      </c>
      <c r="E92" s="61">
        <v>80</v>
      </c>
      <c r="F92" s="61">
        <v>560</v>
      </c>
      <c r="G92" s="61">
        <v>1072</v>
      </c>
      <c r="H92" s="62">
        <v>1638.2</v>
      </c>
      <c r="I92" s="62"/>
      <c r="J92" s="59" t="s">
        <v>10</v>
      </c>
      <c r="K92" s="83"/>
    </row>
    <row r="93" spans="1:11" s="5" customFormat="1" ht="26.25" customHeight="1" x14ac:dyDescent="0.25">
      <c r="A93" s="67" t="s">
        <v>106</v>
      </c>
      <c r="B93" s="70" t="s">
        <v>108</v>
      </c>
      <c r="C93" s="70" t="s">
        <v>113</v>
      </c>
      <c r="D93" s="11">
        <f t="shared" ref="D93" si="57">SUM(D94:D95)</f>
        <v>776.6</v>
      </c>
      <c r="E93" s="11">
        <f t="shared" ref="E93" si="58">SUM(E94:E95)</f>
        <v>196.6</v>
      </c>
      <c r="F93" s="11">
        <f t="shared" ref="F93" si="59">SUM(F94:F95)</f>
        <v>0</v>
      </c>
      <c r="G93" s="11">
        <f t="shared" ref="G93" si="60">SUM(G94:G95)</f>
        <v>0</v>
      </c>
      <c r="H93" s="11">
        <f t="shared" ref="H93" si="61">SUM(H94:H95)</f>
        <v>0</v>
      </c>
      <c r="I93" s="11">
        <f t="shared" ref="I93" si="62">SUM(I94:I95)</f>
        <v>580</v>
      </c>
      <c r="J93" s="30"/>
      <c r="K93" s="82" t="s">
        <v>110</v>
      </c>
    </row>
    <row r="94" spans="1:11" s="5" customFormat="1" ht="26.25" customHeight="1" x14ac:dyDescent="0.25">
      <c r="A94" s="68"/>
      <c r="B94" s="71"/>
      <c r="C94" s="71"/>
      <c r="D94" s="12">
        <f t="shared" ref="D94:D95" si="63">SUM(E94:I94)</f>
        <v>0</v>
      </c>
      <c r="E94" s="25"/>
      <c r="F94" s="25"/>
      <c r="G94" s="25"/>
      <c r="H94" s="51"/>
      <c r="I94" s="51"/>
      <c r="J94" s="25"/>
      <c r="K94" s="83"/>
    </row>
    <row r="95" spans="1:11" s="5" customFormat="1" ht="26.25" customHeight="1" thickBot="1" x14ac:dyDescent="0.3">
      <c r="A95" s="69"/>
      <c r="B95" s="72"/>
      <c r="C95" s="72"/>
      <c r="D95" s="15">
        <f t="shared" si="63"/>
        <v>776.6</v>
      </c>
      <c r="E95" s="26">
        <v>196.6</v>
      </c>
      <c r="F95" s="26"/>
      <c r="G95" s="26"/>
      <c r="H95" s="63"/>
      <c r="I95" s="63">
        <v>580</v>
      </c>
      <c r="J95" s="60" t="s">
        <v>10</v>
      </c>
      <c r="K95" s="84"/>
    </row>
    <row r="96" spans="1:11" s="5" customFormat="1" ht="25.5" customHeight="1" x14ac:dyDescent="0.25">
      <c r="A96" s="67" t="s">
        <v>107</v>
      </c>
      <c r="B96" s="70" t="s">
        <v>109</v>
      </c>
      <c r="C96" s="70" t="s">
        <v>113</v>
      </c>
      <c r="D96" s="11">
        <f t="shared" ref="D96" si="64">SUM(D97:D98)</f>
        <v>3150.4</v>
      </c>
      <c r="E96" s="11">
        <f t="shared" ref="E96" si="65">SUM(E97:E98)</f>
        <v>190.4</v>
      </c>
      <c r="F96" s="11">
        <f t="shared" ref="F96" si="66">SUM(F97:F98)</f>
        <v>0</v>
      </c>
      <c r="G96" s="11">
        <f t="shared" ref="G96" si="67">SUM(G97:G98)</f>
        <v>0</v>
      </c>
      <c r="H96" s="11">
        <f t="shared" ref="H96" si="68">SUM(H97:H98)</f>
        <v>0</v>
      </c>
      <c r="I96" s="11">
        <f t="shared" ref="I96" si="69">SUM(I97:I98)</f>
        <v>2960</v>
      </c>
      <c r="J96" s="30"/>
      <c r="K96" s="82" t="s">
        <v>111</v>
      </c>
    </row>
    <row r="97" spans="1:11" s="5" customFormat="1" ht="25.5" customHeight="1" x14ac:dyDescent="0.25">
      <c r="A97" s="68"/>
      <c r="B97" s="71"/>
      <c r="C97" s="71"/>
      <c r="D97" s="12">
        <f t="shared" ref="D97:D98" si="70">SUM(E97:I97)</f>
        <v>0</v>
      </c>
      <c r="E97" s="25"/>
      <c r="F97" s="25"/>
      <c r="G97" s="25"/>
      <c r="H97" s="51"/>
      <c r="I97" s="51"/>
      <c r="J97" s="25"/>
      <c r="K97" s="83"/>
    </row>
    <row r="98" spans="1:11" s="5" customFormat="1" ht="25.5" customHeight="1" thickBot="1" x14ac:dyDescent="0.3">
      <c r="A98" s="69"/>
      <c r="B98" s="72"/>
      <c r="C98" s="72"/>
      <c r="D98" s="15">
        <f t="shared" si="70"/>
        <v>3150.4</v>
      </c>
      <c r="E98" s="26">
        <v>190.4</v>
      </c>
      <c r="F98" s="26"/>
      <c r="G98" s="26"/>
      <c r="H98" s="63"/>
      <c r="I98" s="63">
        <v>2960</v>
      </c>
      <c r="J98" s="26" t="s">
        <v>10</v>
      </c>
      <c r="K98" s="84"/>
    </row>
    <row r="99" spans="1:11" ht="28.5" customHeight="1" thickBot="1" x14ac:dyDescent="0.3">
      <c r="A99" s="57"/>
      <c r="B99" s="64" t="s">
        <v>56</v>
      </c>
      <c r="C99" s="64"/>
      <c r="D99" s="64">
        <f>D84+D81+D78+D75+D72+D60+D54+D51+D45+D48+D57+D63+D66+D69+D90+D87+D96+D93</f>
        <v>280304.19999999995</v>
      </c>
      <c r="E99" s="64">
        <f>E84+E81+E78+E75+E72+E60+E54+E51+E45+E48+E57+E63+E66+E69+E90+E87+E93+E96</f>
        <v>149817.60000000001</v>
      </c>
      <c r="F99" s="64">
        <f t="shared" ref="F99:G99" si="71">F84+F81+F78+F75+F72+F60+F54+F51+F45+F48+F57+F63+F66+F69+F90+F87+F93+F96</f>
        <v>51378</v>
      </c>
      <c r="G99" s="64">
        <f t="shared" si="71"/>
        <v>62023</v>
      </c>
      <c r="H99" s="64">
        <f>H84+H81+H78+H75+H72+H60+H54+H51+H45+H48+H57+H63+H66+H69+H90+H87+H93+H96</f>
        <v>8545.6</v>
      </c>
      <c r="I99" s="64">
        <f>I84+I81+I78+I75+I72+I60+I54+I51+I45+I48+I57+I63+I66+I69+I90+I87+I93+I96</f>
        <v>8540</v>
      </c>
      <c r="J99" s="64"/>
      <c r="K99" s="65"/>
    </row>
    <row r="100" spans="1:11" ht="7.5" customHeight="1" thickBot="1" x14ac:dyDescent="0.3">
      <c r="A100" s="2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s="6" customFormat="1" x14ac:dyDescent="0.25">
      <c r="A101" s="31"/>
      <c r="B101" s="32" t="s">
        <v>1</v>
      </c>
      <c r="C101" s="32"/>
      <c r="D101" s="32">
        <f t="shared" ref="D101:I101" si="72">D99+D43</f>
        <v>570965.19999999995</v>
      </c>
      <c r="E101" s="32">
        <f t="shared" si="72"/>
        <v>308216.90000000002</v>
      </c>
      <c r="F101" s="32">
        <f t="shared" si="72"/>
        <v>109272.8</v>
      </c>
      <c r="G101" s="32">
        <f t="shared" si="72"/>
        <v>112643.8</v>
      </c>
      <c r="H101" s="32">
        <f>H99+H43</f>
        <v>22971.7</v>
      </c>
      <c r="I101" s="32">
        <f t="shared" si="72"/>
        <v>17860</v>
      </c>
      <c r="J101" s="32"/>
      <c r="K101" s="33"/>
    </row>
    <row r="102" spans="1:11" s="6" customFormat="1" x14ac:dyDescent="0.25">
      <c r="A102" s="34"/>
      <c r="B102" s="19" t="s">
        <v>39</v>
      </c>
      <c r="C102" s="18"/>
      <c r="D102" s="19">
        <f>E102+F102+G102+H102+I102</f>
        <v>500562</v>
      </c>
      <c r="E102" s="19">
        <f>E85+E82+E79+E76+E73+E70+E67+E64+E61+E58+E55+E52+E49+E46+E41+E38+E35+E32+E29+E26+E23+E20+E17+E14+E91+E88</f>
        <v>295412.3</v>
      </c>
      <c r="F102" s="19">
        <f t="shared" ref="F102:G102" si="73">F85+F82+F79+F76+F73+F70+F67+F64+F61+F58+F55+F52+F49+F46+F41+F38+F35+F32+F29+F26+F23+F20+F17+F14+F91+F88</f>
        <v>101240</v>
      </c>
      <c r="G102" s="19">
        <f t="shared" si="73"/>
        <v>103909.7</v>
      </c>
      <c r="H102" s="19"/>
      <c r="I102" s="19"/>
      <c r="J102" s="18"/>
      <c r="K102" s="35"/>
    </row>
    <row r="103" spans="1:11" s="6" customFormat="1" x14ac:dyDescent="0.25">
      <c r="A103" s="34"/>
      <c r="B103" s="19" t="s">
        <v>40</v>
      </c>
      <c r="C103" s="18"/>
      <c r="D103" s="19">
        <f>E103+F103+G103+H103+I103</f>
        <v>70403.199999999997</v>
      </c>
      <c r="E103" s="19">
        <f>E86+E83+E80+E77+E74+E71+E68+E65+E62+E59+E56+E53+E50+E47+E42+E39+E36+E33+E30+E27+E24+E21+E18+E15+E92+E89+E95+E98</f>
        <v>12804.599999999999</v>
      </c>
      <c r="F103" s="19">
        <f t="shared" ref="F103" si="74">F86+F83+F80+F77+F74+F71+F68+F65+F62+F59+F56+F53+F50+F47+F42+F39+F36+F33+F30+F27+F24+F21+F18+F15+F92+F89+F95+F98</f>
        <v>8032.8</v>
      </c>
      <c r="G103" s="19">
        <f>G86+G83+G80+G77+G74+G71+G68+G65+G62+G59+G56+G53+G50+G47+G42+G39+G36+G33+G30+G27+G24+G21+G18+G15+G92+G89+G95+G98</f>
        <v>8734.1</v>
      </c>
      <c r="H103" s="19">
        <f>H86+H83+H80+H77+H74+H71+H68+H65+H62+H59+H56+H53+H50+H47+H42+H39+H36+H33+H30+H27+H24+H21+H18+H15+H92+H89+H95+H98</f>
        <v>22971.7</v>
      </c>
      <c r="I103" s="19">
        <f>I86+I83+I80+I77+I74+I71+I68+I65+I62+I59+I56+I53+I50+I47+I42+I39+I36+I33+I30+I27+I24+I21+I18+I15+I92+I89+I95+I98</f>
        <v>17860</v>
      </c>
      <c r="J103" s="18"/>
      <c r="K103" s="35"/>
    </row>
    <row r="106" spans="1:11" x14ac:dyDescent="0.25">
      <c r="D106" s="36"/>
      <c r="E106" s="36"/>
    </row>
    <row r="107" spans="1:11" x14ac:dyDescent="0.25">
      <c r="D107" s="36"/>
      <c r="E107" s="36"/>
    </row>
    <row r="108" spans="1:11" x14ac:dyDescent="0.25">
      <c r="D108" s="36"/>
      <c r="F108" s="36"/>
    </row>
  </sheetData>
  <mergeCells count="123">
    <mergeCell ref="K87:K89"/>
    <mergeCell ref="A90:A92"/>
    <mergeCell ref="B90:B92"/>
    <mergeCell ref="C90:C92"/>
    <mergeCell ref="K90:K92"/>
    <mergeCell ref="K84:K86"/>
    <mergeCell ref="K93:K95"/>
    <mergeCell ref="K96:K98"/>
    <mergeCell ref="A54:A56"/>
    <mergeCell ref="B54:B56"/>
    <mergeCell ref="C54:C56"/>
    <mergeCell ref="K54:K56"/>
    <mergeCell ref="A60:A62"/>
    <mergeCell ref="B60:B62"/>
    <mergeCell ref="C60:C62"/>
    <mergeCell ref="B57:B59"/>
    <mergeCell ref="C57:C59"/>
    <mergeCell ref="K57:K59"/>
    <mergeCell ref="A57:A59"/>
    <mergeCell ref="K60:K62"/>
    <mergeCell ref="C69:C71"/>
    <mergeCell ref="K63:K65"/>
    <mergeCell ref="A66:A68"/>
    <mergeCell ref="B66:B68"/>
    <mergeCell ref="A51:A53"/>
    <mergeCell ref="B51:B53"/>
    <mergeCell ref="C51:C53"/>
    <mergeCell ref="A44:K44"/>
    <mergeCell ref="A45:A47"/>
    <mergeCell ref="B45:B47"/>
    <mergeCell ref="C45:C47"/>
    <mergeCell ref="A48:A50"/>
    <mergeCell ref="B48:B50"/>
    <mergeCell ref="C48:C50"/>
    <mergeCell ref="K48:K50"/>
    <mergeCell ref="K51:K53"/>
    <mergeCell ref="K45:K47"/>
    <mergeCell ref="A28:A30"/>
    <mergeCell ref="B28:B30"/>
    <mergeCell ref="C28:C30"/>
    <mergeCell ref="K28:K30"/>
    <mergeCell ref="A31:A33"/>
    <mergeCell ref="B31:B33"/>
    <mergeCell ref="C37:C39"/>
    <mergeCell ref="K37:K39"/>
    <mergeCell ref="B37:B39"/>
    <mergeCell ref="C13:C15"/>
    <mergeCell ref="K13:K15"/>
    <mergeCell ref="A16:A18"/>
    <mergeCell ref="B16:B18"/>
    <mergeCell ref="C16:C18"/>
    <mergeCell ref="K16:K18"/>
    <mergeCell ref="C31:C33"/>
    <mergeCell ref="K31:K33"/>
    <mergeCell ref="A34:A36"/>
    <mergeCell ref="B34:B36"/>
    <mergeCell ref="C34:C36"/>
    <mergeCell ref="K34:K36"/>
    <mergeCell ref="A19:A21"/>
    <mergeCell ref="B19:B21"/>
    <mergeCell ref="C19:C21"/>
    <mergeCell ref="K19:K21"/>
    <mergeCell ref="C22:C24"/>
    <mergeCell ref="K22:K24"/>
    <mergeCell ref="A25:A27"/>
    <mergeCell ref="B25:B27"/>
    <mergeCell ref="C25:C27"/>
    <mergeCell ref="K25:K27"/>
    <mergeCell ref="A22:A24"/>
    <mergeCell ref="B22:B24"/>
    <mergeCell ref="K81:K83"/>
    <mergeCell ref="A75:A77"/>
    <mergeCell ref="B75:B77"/>
    <mergeCell ref="A78:A80"/>
    <mergeCell ref="B78:B80"/>
    <mergeCell ref="A72:A74"/>
    <mergeCell ref="B72:B74"/>
    <mergeCell ref="A7:K7"/>
    <mergeCell ref="A13:A15"/>
    <mergeCell ref="K40:K42"/>
    <mergeCell ref="A40:A42"/>
    <mergeCell ref="B40:B42"/>
    <mergeCell ref="C40:C42"/>
    <mergeCell ref="D9:I9"/>
    <mergeCell ref="A9:A11"/>
    <mergeCell ref="B9:B11"/>
    <mergeCell ref="C9:C11"/>
    <mergeCell ref="D10:D11"/>
    <mergeCell ref="E10:I10"/>
    <mergeCell ref="J9:J11"/>
    <mergeCell ref="K9:K11"/>
    <mergeCell ref="A12:K12"/>
    <mergeCell ref="B13:B15"/>
    <mergeCell ref="A37:A39"/>
    <mergeCell ref="A63:A65"/>
    <mergeCell ref="B63:B65"/>
    <mergeCell ref="A69:A71"/>
    <mergeCell ref="B69:B71"/>
    <mergeCell ref="C75:C77"/>
    <mergeCell ref="K75:K77"/>
    <mergeCell ref="C78:C80"/>
    <mergeCell ref="K78:K80"/>
    <mergeCell ref="K69:K71"/>
    <mergeCell ref="C72:C74"/>
    <mergeCell ref="K72:K74"/>
    <mergeCell ref="C63:C65"/>
    <mergeCell ref="C66:C68"/>
    <mergeCell ref="K66:K68"/>
    <mergeCell ref="A93:A95"/>
    <mergeCell ref="A96:A98"/>
    <mergeCell ref="B93:B95"/>
    <mergeCell ref="C93:C95"/>
    <mergeCell ref="B96:B98"/>
    <mergeCell ref="C96:C98"/>
    <mergeCell ref="A81:A83"/>
    <mergeCell ref="B81:B83"/>
    <mergeCell ref="C81:C83"/>
    <mergeCell ref="A87:A89"/>
    <mergeCell ref="B87:B89"/>
    <mergeCell ref="C87:C89"/>
    <mergeCell ref="A84:A86"/>
    <mergeCell ref="B84:B86"/>
    <mergeCell ref="C84:C86"/>
  </mergeCells>
  <pageMargins left="0.11811023622047245" right="0.11811023622047245" top="0.59055118110236227" bottom="0.15748031496062992" header="0.31496062992125984" footer="0.31496062992125984"/>
  <pageSetup paperSize="9" scale="8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13" workbookViewId="0">
      <selection activeCell="Q26" sqref="Q26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hidden="1" customWidth="1"/>
    <col min="7" max="7" width="13.7109375" style="2" hidden="1" customWidth="1"/>
    <col min="8" max="8" width="13.42578125" style="2" hidden="1" customWidth="1"/>
    <col min="9" max="9" width="12.140625" style="2" hidden="1" customWidth="1"/>
    <col min="10" max="10" width="15.85546875" style="2" hidden="1" customWidth="1"/>
    <col min="11" max="11" width="20.42578125" style="2" hidden="1" customWidth="1"/>
    <col min="12" max="12" width="12.7109375" customWidth="1"/>
  </cols>
  <sheetData>
    <row r="1" spans="1:13" s="3" customFormat="1" ht="23.25" customHeight="1" thickBot="1" x14ac:dyDescent="0.3">
      <c r="A1" s="40"/>
      <c r="B1" s="41"/>
      <c r="C1" s="41"/>
      <c r="D1" s="41"/>
      <c r="E1" s="4" t="s">
        <v>103</v>
      </c>
      <c r="F1" s="4">
        <v>2013</v>
      </c>
      <c r="G1" s="4">
        <v>2014</v>
      </c>
      <c r="H1" s="4">
        <v>2015</v>
      </c>
      <c r="I1" s="4">
        <v>2016</v>
      </c>
      <c r="J1" s="41"/>
      <c r="K1" s="42"/>
      <c r="L1" s="3" t="s">
        <v>104</v>
      </c>
    </row>
    <row r="2" spans="1:13" s="3" customFormat="1" ht="0.75" customHeight="1" thickBot="1" x14ac:dyDescent="0.3">
      <c r="A2" s="7"/>
      <c r="B2" s="8"/>
      <c r="C2" s="8"/>
      <c r="D2" s="8"/>
      <c r="E2" s="9"/>
      <c r="F2" s="9"/>
      <c r="G2" s="9"/>
      <c r="H2" s="9"/>
      <c r="I2" s="9"/>
      <c r="J2" s="8"/>
      <c r="K2" s="8"/>
    </row>
    <row r="3" spans="1:13" ht="39" customHeight="1" thickBot="1" x14ac:dyDescent="0.3">
      <c r="A3" s="107" t="s">
        <v>25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3" ht="21.75" customHeight="1" x14ac:dyDescent="0.25">
      <c r="A4" s="89" t="s">
        <v>42</v>
      </c>
      <c r="B4" s="110" t="s">
        <v>29</v>
      </c>
      <c r="C4" s="110" t="s">
        <v>36</v>
      </c>
      <c r="D4" s="11">
        <f>SUM(D5:D6)+H5+I5</f>
        <v>170000</v>
      </c>
      <c r="E4" s="11">
        <f>SUM(E5:E6)</f>
        <v>68036.800000000003</v>
      </c>
      <c r="F4" s="11">
        <f t="shared" ref="F4:I4" si="0">SUM(F5:F6)</f>
        <v>26315.8</v>
      </c>
      <c r="G4" s="11">
        <f t="shared" si="0"/>
        <v>19041.8</v>
      </c>
      <c r="H4" s="11">
        <f t="shared" si="0"/>
        <v>56605.599999999999</v>
      </c>
      <c r="I4" s="11">
        <f t="shared" si="0"/>
        <v>0</v>
      </c>
      <c r="J4" s="20"/>
      <c r="K4" s="92" t="s">
        <v>90</v>
      </c>
      <c r="L4" s="11">
        <f>SUM(L5:L6)</f>
        <v>68036.800000000003</v>
      </c>
      <c r="M4" s="44">
        <f>E4-L4</f>
        <v>0</v>
      </c>
    </row>
    <row r="5" spans="1:13" ht="21.75" customHeight="1" x14ac:dyDescent="0.25">
      <c r="A5" s="90"/>
      <c r="B5" s="111"/>
      <c r="C5" s="111"/>
      <c r="D5" s="12">
        <f>SUM(E5:G5)</f>
        <v>107724.7</v>
      </c>
      <c r="E5" s="25">
        <f>64635</f>
        <v>64635</v>
      </c>
      <c r="F5" s="12">
        <v>25000</v>
      </c>
      <c r="G5" s="12">
        <v>18089.7</v>
      </c>
      <c r="H5" s="121">
        <v>56605.599999999999</v>
      </c>
      <c r="I5" s="121"/>
      <c r="J5" s="39" t="s">
        <v>9</v>
      </c>
      <c r="K5" s="93"/>
      <c r="L5" s="12">
        <v>64635</v>
      </c>
      <c r="M5" s="44">
        <f t="shared" ref="M5:M43" si="1">E5-L5</f>
        <v>0</v>
      </c>
    </row>
    <row r="6" spans="1:13" ht="21.75" customHeight="1" x14ac:dyDescent="0.25">
      <c r="A6" s="119"/>
      <c r="B6" s="120"/>
      <c r="C6" s="120"/>
      <c r="D6" s="12">
        <f>SUM(E6:G6)</f>
        <v>5669.7000000000007</v>
      </c>
      <c r="E6" s="12">
        <v>3401.8</v>
      </c>
      <c r="F6" s="12">
        <v>1315.8</v>
      </c>
      <c r="G6" s="12">
        <v>952.1</v>
      </c>
      <c r="H6" s="122"/>
      <c r="I6" s="122"/>
      <c r="J6" s="12" t="s">
        <v>10</v>
      </c>
      <c r="K6" s="93"/>
      <c r="L6" s="12">
        <v>3401.8</v>
      </c>
      <c r="M6" s="44">
        <f t="shared" si="1"/>
        <v>0</v>
      </c>
    </row>
    <row r="7" spans="1:13" ht="21.75" customHeight="1" x14ac:dyDescent="0.25">
      <c r="A7" s="123" t="s">
        <v>43</v>
      </c>
      <c r="B7" s="124" t="s">
        <v>30</v>
      </c>
      <c r="C7" s="124" t="s">
        <v>36</v>
      </c>
      <c r="D7" s="13">
        <f>SUM(D8:D9)+H8+I8</f>
        <v>195195.80000000002</v>
      </c>
      <c r="E7" s="13">
        <f t="shared" ref="E7:I7" si="2">SUM(E8:E9)</f>
        <v>68817.2</v>
      </c>
      <c r="F7" s="13">
        <f t="shared" si="2"/>
        <v>31579</v>
      </c>
      <c r="G7" s="13">
        <f t="shared" si="2"/>
        <v>31579</v>
      </c>
      <c r="H7" s="13">
        <f t="shared" si="2"/>
        <v>63220.6</v>
      </c>
      <c r="I7" s="13">
        <f t="shared" si="2"/>
        <v>0</v>
      </c>
      <c r="J7" s="21"/>
      <c r="K7" s="126" t="s">
        <v>91</v>
      </c>
      <c r="L7" s="13">
        <f t="shared" ref="L7" si="3">SUM(L8:L9)</f>
        <v>61068.4</v>
      </c>
      <c r="M7" s="44">
        <f t="shared" si="1"/>
        <v>7748.7999999999956</v>
      </c>
    </row>
    <row r="8" spans="1:13" ht="21.75" customHeight="1" x14ac:dyDescent="0.25">
      <c r="A8" s="90"/>
      <c r="B8" s="71"/>
      <c r="C8" s="71"/>
      <c r="D8" s="12">
        <f>SUM(E8:G8)</f>
        <v>125763.7</v>
      </c>
      <c r="E8" s="25">
        <f>58014.9+7748.8</f>
        <v>65763.7</v>
      </c>
      <c r="F8" s="12">
        <v>30000</v>
      </c>
      <c r="G8" s="12">
        <v>30000</v>
      </c>
      <c r="H8" s="121">
        <v>63220.6</v>
      </c>
      <c r="I8" s="121"/>
      <c r="J8" s="39" t="s">
        <v>9</v>
      </c>
      <c r="K8" s="93"/>
      <c r="L8" s="12">
        <v>58014.9</v>
      </c>
      <c r="M8" s="44">
        <f t="shared" si="1"/>
        <v>7748.7999999999956</v>
      </c>
    </row>
    <row r="9" spans="1:13" ht="21.75" customHeight="1" thickBot="1" x14ac:dyDescent="0.3">
      <c r="A9" s="119"/>
      <c r="B9" s="125"/>
      <c r="C9" s="125"/>
      <c r="D9" s="12">
        <f>SUM(E9:G9)</f>
        <v>6211.5</v>
      </c>
      <c r="E9" s="12">
        <v>3053.5</v>
      </c>
      <c r="F9" s="12">
        <v>1579</v>
      </c>
      <c r="G9" s="12">
        <v>1579</v>
      </c>
      <c r="H9" s="122"/>
      <c r="I9" s="122"/>
      <c r="J9" s="12" t="s">
        <v>10</v>
      </c>
      <c r="K9" s="93"/>
      <c r="L9" s="12">
        <v>3053.5</v>
      </c>
      <c r="M9" s="44">
        <f t="shared" si="1"/>
        <v>0</v>
      </c>
    </row>
    <row r="10" spans="1:13" ht="17.25" customHeight="1" thickBot="1" x14ac:dyDescent="0.3">
      <c r="A10" s="113" t="s">
        <v>24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5"/>
      <c r="M10" s="44">
        <f t="shared" si="1"/>
        <v>0</v>
      </c>
    </row>
    <row r="11" spans="1:13" ht="33.75" customHeight="1" x14ac:dyDescent="0.25">
      <c r="A11" s="89" t="s">
        <v>12</v>
      </c>
      <c r="B11" s="116" t="s">
        <v>81</v>
      </c>
      <c r="C11" s="116" t="s">
        <v>23</v>
      </c>
      <c r="D11" s="11">
        <f>SUM(D12:D13)+H12+I12</f>
        <v>51755.899999999994</v>
      </c>
      <c r="E11" s="11">
        <f t="shared" ref="E11:I11" si="4">SUM(E12:E13)</f>
        <v>30718.6</v>
      </c>
      <c r="F11" s="11">
        <f t="shared" si="4"/>
        <v>15222.2</v>
      </c>
      <c r="G11" s="11">
        <f t="shared" si="4"/>
        <v>5815.1</v>
      </c>
      <c r="H11" s="11">
        <f t="shared" si="4"/>
        <v>0</v>
      </c>
      <c r="I11" s="11">
        <f t="shared" si="4"/>
        <v>0</v>
      </c>
      <c r="J11" s="20"/>
      <c r="K11" s="79" t="s">
        <v>70</v>
      </c>
      <c r="L11" s="11">
        <f t="shared" ref="L11" si="5">SUM(L12:L13)</f>
        <v>17792.400000000001</v>
      </c>
      <c r="M11" s="44">
        <f t="shared" si="1"/>
        <v>12926.199999999997</v>
      </c>
    </row>
    <row r="12" spans="1:13" ht="32.25" customHeight="1" x14ac:dyDescent="0.25">
      <c r="A12" s="90"/>
      <c r="B12" s="117"/>
      <c r="C12" s="117"/>
      <c r="D12" s="12">
        <f>SUM(E12:G12)</f>
        <v>47880.2</v>
      </c>
      <c r="E12" s="25">
        <f>15947.4+12999.2</f>
        <v>28946.6</v>
      </c>
      <c r="F12" s="12">
        <v>13700</v>
      </c>
      <c r="G12" s="12">
        <v>5233.6000000000004</v>
      </c>
      <c r="H12" s="121"/>
      <c r="I12" s="121"/>
      <c r="J12" s="39" t="s">
        <v>9</v>
      </c>
      <c r="K12" s="80"/>
      <c r="L12" s="12">
        <v>16013</v>
      </c>
      <c r="M12" s="44">
        <f t="shared" si="1"/>
        <v>12933.599999999999</v>
      </c>
    </row>
    <row r="13" spans="1:13" ht="42" customHeight="1" thickBot="1" x14ac:dyDescent="0.3">
      <c r="A13" s="91"/>
      <c r="B13" s="118"/>
      <c r="C13" s="118"/>
      <c r="D13" s="12">
        <f>SUM(E13:G13)</f>
        <v>3875.7</v>
      </c>
      <c r="E13" s="15">
        <v>1772</v>
      </c>
      <c r="F13" s="15">
        <v>1522.2</v>
      </c>
      <c r="G13" s="15">
        <v>581.5</v>
      </c>
      <c r="H13" s="127"/>
      <c r="I13" s="127"/>
      <c r="J13" s="15" t="s">
        <v>10</v>
      </c>
      <c r="K13" s="81"/>
      <c r="L13" s="15">
        <v>1779.4</v>
      </c>
      <c r="M13" s="44">
        <f t="shared" si="1"/>
        <v>-7.4000000000000909</v>
      </c>
    </row>
    <row r="14" spans="1:13" s="5" customFormat="1" ht="18" customHeight="1" x14ac:dyDescent="0.25">
      <c r="A14" s="73" t="s">
        <v>13</v>
      </c>
      <c r="B14" s="70" t="s">
        <v>82</v>
      </c>
      <c r="C14" s="85">
        <v>2012</v>
      </c>
      <c r="D14" s="11">
        <f>SUM(D15:D16)+H15+I15</f>
        <v>5140.3</v>
      </c>
      <c r="E14" s="24">
        <f t="shared" ref="E14:I14" si="6">SUM(E15:E16)</f>
        <v>540.29999999999995</v>
      </c>
      <c r="F14" s="24">
        <f t="shared" si="6"/>
        <v>0</v>
      </c>
      <c r="G14" s="24">
        <f t="shared" si="6"/>
        <v>4600</v>
      </c>
      <c r="H14" s="24">
        <f t="shared" si="6"/>
        <v>0</v>
      </c>
      <c r="I14" s="24">
        <f t="shared" si="6"/>
        <v>0</v>
      </c>
      <c r="J14" s="28"/>
      <c r="K14" s="82" t="s">
        <v>71</v>
      </c>
      <c r="L14" s="11">
        <f t="shared" ref="L14" si="7">SUM(L15:L16)</f>
        <v>4600</v>
      </c>
      <c r="M14" s="44">
        <f t="shared" si="1"/>
        <v>-4059.7</v>
      </c>
    </row>
    <row r="15" spans="1:13" s="5" customFormat="1" ht="18" customHeight="1" x14ac:dyDescent="0.25">
      <c r="A15" s="74"/>
      <c r="B15" s="71"/>
      <c r="C15" s="86"/>
      <c r="D15" s="12">
        <f>SUM(E15:G15)</f>
        <v>4590</v>
      </c>
      <c r="E15" s="25">
        <v>450</v>
      </c>
      <c r="F15" s="25"/>
      <c r="G15" s="25">
        <v>4140</v>
      </c>
      <c r="H15" s="128"/>
      <c r="I15" s="128"/>
      <c r="J15" s="37" t="s">
        <v>9</v>
      </c>
      <c r="K15" s="83"/>
      <c r="L15" s="12">
        <v>4140</v>
      </c>
      <c r="M15" s="44">
        <f t="shared" si="1"/>
        <v>-3690</v>
      </c>
    </row>
    <row r="16" spans="1:13" s="5" customFormat="1" ht="18" customHeight="1" thickBot="1" x14ac:dyDescent="0.3">
      <c r="A16" s="75"/>
      <c r="B16" s="72"/>
      <c r="C16" s="87"/>
      <c r="D16" s="12">
        <f>SUM(E16:G16)</f>
        <v>550.29999999999995</v>
      </c>
      <c r="E16" s="26">
        <v>90.3</v>
      </c>
      <c r="F16" s="26"/>
      <c r="G16" s="26">
        <v>460</v>
      </c>
      <c r="H16" s="129"/>
      <c r="I16" s="129"/>
      <c r="J16" s="26" t="s">
        <v>10</v>
      </c>
      <c r="K16" s="84"/>
      <c r="L16" s="15">
        <v>460</v>
      </c>
      <c r="M16" s="44">
        <f t="shared" si="1"/>
        <v>-369.7</v>
      </c>
    </row>
    <row r="17" spans="1:13" s="5" customFormat="1" ht="17.25" customHeight="1" x14ac:dyDescent="0.25">
      <c r="A17" s="73" t="s">
        <v>14</v>
      </c>
      <c r="B17" s="70" t="s">
        <v>83</v>
      </c>
      <c r="C17" s="85">
        <v>2012</v>
      </c>
      <c r="D17" s="11">
        <f>SUM(D18:D19)+H18+I18</f>
        <v>19764.3</v>
      </c>
      <c r="E17" s="24">
        <f t="shared" ref="E17:I17" si="8">SUM(E18:E19)</f>
        <v>19764.3</v>
      </c>
      <c r="F17" s="24">
        <f t="shared" si="8"/>
        <v>0</v>
      </c>
      <c r="G17" s="24">
        <f t="shared" si="8"/>
        <v>0</v>
      </c>
      <c r="H17" s="24">
        <f t="shared" si="8"/>
        <v>0</v>
      </c>
      <c r="I17" s="24">
        <f t="shared" si="8"/>
        <v>0</v>
      </c>
      <c r="J17" s="28"/>
      <c r="K17" s="79" t="s">
        <v>72</v>
      </c>
      <c r="L17" s="11">
        <f t="shared" ref="L17" si="9">SUM(L18:L19)</f>
        <v>9666.7000000000007</v>
      </c>
      <c r="M17" s="44">
        <f t="shared" si="1"/>
        <v>10097.599999999999</v>
      </c>
    </row>
    <row r="18" spans="1:13" s="5" customFormat="1" ht="17.25" customHeight="1" x14ac:dyDescent="0.25">
      <c r="A18" s="74"/>
      <c r="B18" s="71"/>
      <c r="C18" s="86"/>
      <c r="D18" s="12">
        <f>SUM(E18:G18)</f>
        <v>18797.599999999999</v>
      </c>
      <c r="E18" s="25">
        <f>8700+10097.6</f>
        <v>18797.599999999999</v>
      </c>
      <c r="F18" s="25"/>
      <c r="G18" s="25"/>
      <c r="H18" s="128"/>
      <c r="I18" s="128"/>
      <c r="J18" s="37" t="s">
        <v>9</v>
      </c>
      <c r="K18" s="80"/>
      <c r="L18" s="12">
        <v>8700</v>
      </c>
      <c r="M18" s="44">
        <f t="shared" si="1"/>
        <v>10097.599999999999</v>
      </c>
    </row>
    <row r="19" spans="1:13" s="5" customFormat="1" ht="17.25" customHeight="1" thickBot="1" x14ac:dyDescent="0.3">
      <c r="A19" s="75"/>
      <c r="B19" s="72"/>
      <c r="C19" s="87"/>
      <c r="D19" s="12">
        <f>SUM(E19:G19)</f>
        <v>966.7</v>
      </c>
      <c r="E19" s="26">
        <v>966.7</v>
      </c>
      <c r="F19" s="26"/>
      <c r="G19" s="26"/>
      <c r="H19" s="129"/>
      <c r="I19" s="129"/>
      <c r="J19" s="26" t="s">
        <v>10</v>
      </c>
      <c r="K19" s="81"/>
      <c r="L19" s="15">
        <v>966.7</v>
      </c>
      <c r="M19" s="44">
        <f t="shared" si="1"/>
        <v>0</v>
      </c>
    </row>
    <row r="20" spans="1:13" s="5" customFormat="1" ht="21" customHeight="1" x14ac:dyDescent="0.25">
      <c r="A20" s="73" t="s">
        <v>15</v>
      </c>
      <c r="B20" s="70" t="s">
        <v>84</v>
      </c>
      <c r="C20" s="70" t="s">
        <v>23</v>
      </c>
      <c r="D20" s="11">
        <f>SUM(D21:D22)+H21+I21</f>
        <v>34168.799999999996</v>
      </c>
      <c r="E20" s="24">
        <f t="shared" ref="E20:I20" si="10">SUM(E21:E22)</f>
        <v>34168.799999999996</v>
      </c>
      <c r="F20" s="24">
        <f t="shared" si="10"/>
        <v>0</v>
      </c>
      <c r="G20" s="24">
        <f t="shared" si="10"/>
        <v>0</v>
      </c>
      <c r="H20" s="24">
        <f t="shared" si="10"/>
        <v>0</v>
      </c>
      <c r="I20" s="24">
        <f t="shared" si="10"/>
        <v>0</v>
      </c>
      <c r="J20" s="28"/>
      <c r="K20" s="79" t="s">
        <v>73</v>
      </c>
      <c r="L20" s="11">
        <f t="shared" ref="L20" si="11">SUM(L21:L22)</f>
        <v>7873.5999999999995</v>
      </c>
      <c r="M20" s="44">
        <f t="shared" si="1"/>
        <v>26295.199999999997</v>
      </c>
    </row>
    <row r="21" spans="1:13" s="5" customFormat="1" ht="21" customHeight="1" x14ac:dyDescent="0.25">
      <c r="A21" s="74"/>
      <c r="B21" s="71"/>
      <c r="C21" s="71"/>
      <c r="D21" s="12">
        <f>SUM(E21:G21)</f>
        <v>34105.799999999996</v>
      </c>
      <c r="E21" s="25">
        <f>566.1+33539.7</f>
        <v>34105.799999999996</v>
      </c>
      <c r="F21" s="25"/>
      <c r="G21" s="25"/>
      <c r="H21" s="128"/>
      <c r="I21" s="128"/>
      <c r="J21" s="37" t="s">
        <v>9</v>
      </c>
      <c r="K21" s="80"/>
      <c r="L21" s="12">
        <v>7086.2</v>
      </c>
      <c r="M21" s="44">
        <f t="shared" si="1"/>
        <v>27019.599999999995</v>
      </c>
    </row>
    <row r="22" spans="1:13" s="5" customFormat="1" ht="21" customHeight="1" thickBot="1" x14ac:dyDescent="0.3">
      <c r="A22" s="75"/>
      <c r="B22" s="72"/>
      <c r="C22" s="72"/>
      <c r="D22" s="12">
        <f>SUM(E22:G22)</f>
        <v>63</v>
      </c>
      <c r="E22" s="26">
        <v>63</v>
      </c>
      <c r="F22" s="26"/>
      <c r="G22" s="26"/>
      <c r="H22" s="129"/>
      <c r="I22" s="129"/>
      <c r="J22" s="26" t="s">
        <v>10</v>
      </c>
      <c r="K22" s="81"/>
      <c r="L22" s="15">
        <v>787.4</v>
      </c>
      <c r="M22" s="44">
        <f t="shared" si="1"/>
        <v>-724.4</v>
      </c>
    </row>
    <row r="23" spans="1:13" s="5" customFormat="1" ht="21.75" customHeight="1" x14ac:dyDescent="0.25">
      <c r="A23" s="73" t="s">
        <v>16</v>
      </c>
      <c r="B23" s="70" t="s">
        <v>85</v>
      </c>
      <c r="C23" s="70" t="s">
        <v>36</v>
      </c>
      <c r="D23" s="11">
        <f>SUM(D24:D25)+H24+I24</f>
        <v>57844.3</v>
      </c>
      <c r="E23" s="24">
        <f t="shared" ref="E23:I23" si="12">SUM(E24:E25)</f>
        <v>15808.4</v>
      </c>
      <c r="F23" s="24">
        <f t="shared" si="12"/>
        <v>2216.6999999999998</v>
      </c>
      <c r="G23" s="24">
        <f t="shared" si="12"/>
        <v>10000</v>
      </c>
      <c r="H23" s="24">
        <f t="shared" si="12"/>
        <v>29819.200000000001</v>
      </c>
      <c r="I23" s="24">
        <f t="shared" si="12"/>
        <v>0</v>
      </c>
      <c r="J23" s="28"/>
      <c r="K23" s="82" t="s">
        <v>74</v>
      </c>
      <c r="L23" s="11">
        <f t="shared" ref="L23" si="13">SUM(L24:L25)</f>
        <v>1374</v>
      </c>
      <c r="M23" s="44">
        <f t="shared" si="1"/>
        <v>14434.4</v>
      </c>
    </row>
    <row r="24" spans="1:13" s="5" customFormat="1" ht="21.75" customHeight="1" x14ac:dyDescent="0.25">
      <c r="A24" s="74"/>
      <c r="B24" s="71"/>
      <c r="C24" s="71"/>
      <c r="D24" s="12">
        <f>SUM(E24:G24)</f>
        <v>26666</v>
      </c>
      <c r="E24" s="25">
        <f>1236.6+14434.4</f>
        <v>15671</v>
      </c>
      <c r="F24" s="25">
        <v>1995</v>
      </c>
      <c r="G24" s="25">
        <v>9000</v>
      </c>
      <c r="H24" s="128">
        <v>29819.200000000001</v>
      </c>
      <c r="I24" s="128"/>
      <c r="J24" s="37" t="s">
        <v>9</v>
      </c>
      <c r="K24" s="83"/>
      <c r="L24" s="12">
        <v>1236.5999999999999</v>
      </c>
      <c r="M24" s="44">
        <f t="shared" si="1"/>
        <v>14434.4</v>
      </c>
    </row>
    <row r="25" spans="1:13" s="5" customFormat="1" ht="21.75" customHeight="1" thickBot="1" x14ac:dyDescent="0.3">
      <c r="A25" s="75"/>
      <c r="B25" s="72"/>
      <c r="C25" s="72"/>
      <c r="D25" s="15">
        <f>SUM(E25:G25)</f>
        <v>1359.1</v>
      </c>
      <c r="E25" s="26">
        <v>137.4</v>
      </c>
      <c r="F25" s="26">
        <v>221.7</v>
      </c>
      <c r="G25" s="26">
        <v>1000</v>
      </c>
      <c r="H25" s="129"/>
      <c r="I25" s="129"/>
      <c r="J25" s="26" t="s">
        <v>10</v>
      </c>
      <c r="K25" s="84"/>
      <c r="L25" s="15">
        <v>137.4</v>
      </c>
      <c r="M25" s="44">
        <f t="shared" si="1"/>
        <v>0</v>
      </c>
    </row>
    <row r="26" spans="1:13" s="5" customFormat="1" ht="20.25" customHeight="1" x14ac:dyDescent="0.25">
      <c r="A26" s="73" t="s">
        <v>18</v>
      </c>
      <c r="B26" s="70" t="s">
        <v>26</v>
      </c>
      <c r="C26" s="85">
        <v>2012</v>
      </c>
      <c r="D26" s="11">
        <f>SUM(D27:D28)+H27+I27</f>
        <v>6068.2</v>
      </c>
      <c r="E26" s="24">
        <f t="shared" ref="E26:I26" si="14">SUM(E27:E28)</f>
        <v>6068.2</v>
      </c>
      <c r="F26" s="24">
        <f t="shared" si="14"/>
        <v>0</v>
      </c>
      <c r="G26" s="24">
        <f t="shared" si="14"/>
        <v>0</v>
      </c>
      <c r="H26" s="24">
        <f t="shared" si="14"/>
        <v>0</v>
      </c>
      <c r="I26" s="24">
        <f t="shared" si="14"/>
        <v>0</v>
      </c>
      <c r="J26" s="28"/>
      <c r="K26" s="79" t="s">
        <v>75</v>
      </c>
      <c r="L26" s="11">
        <f t="shared" ref="L26" si="15">SUM(L27:L28)</f>
        <v>1018.1</v>
      </c>
      <c r="M26" s="44">
        <f t="shared" si="1"/>
        <v>5050.0999999999995</v>
      </c>
    </row>
    <row r="27" spans="1:13" s="5" customFormat="1" ht="20.25" customHeight="1" x14ac:dyDescent="0.25">
      <c r="A27" s="74"/>
      <c r="B27" s="71"/>
      <c r="C27" s="86"/>
      <c r="D27" s="12">
        <f>SUM(E27:G27)</f>
        <v>6034.2</v>
      </c>
      <c r="E27" s="25">
        <f>304.3+5729.9</f>
        <v>6034.2</v>
      </c>
      <c r="F27" s="25"/>
      <c r="G27" s="25"/>
      <c r="H27" s="128"/>
      <c r="I27" s="128"/>
      <c r="J27" s="37" t="s">
        <v>9</v>
      </c>
      <c r="K27" s="80"/>
      <c r="L27" s="12">
        <v>916.2</v>
      </c>
      <c r="M27" s="44">
        <f t="shared" si="1"/>
        <v>5118</v>
      </c>
    </row>
    <row r="28" spans="1:13" s="5" customFormat="1" ht="20.25" customHeight="1" thickBot="1" x14ac:dyDescent="0.3">
      <c r="A28" s="75"/>
      <c r="B28" s="72"/>
      <c r="C28" s="87"/>
      <c r="D28" s="12">
        <f>SUM(E28:G28)</f>
        <v>34</v>
      </c>
      <c r="E28" s="26">
        <v>34</v>
      </c>
      <c r="F28" s="26"/>
      <c r="G28" s="26"/>
      <c r="H28" s="129"/>
      <c r="I28" s="129"/>
      <c r="J28" s="26" t="s">
        <v>10</v>
      </c>
      <c r="K28" s="81"/>
      <c r="L28" s="15">
        <v>101.9</v>
      </c>
      <c r="M28" s="44">
        <f t="shared" si="1"/>
        <v>-67.900000000000006</v>
      </c>
    </row>
    <row r="29" spans="1:13" s="5" customFormat="1" ht="20.25" customHeight="1" x14ac:dyDescent="0.25">
      <c r="A29" s="73" t="s">
        <v>19</v>
      </c>
      <c r="B29" s="70" t="s">
        <v>28</v>
      </c>
      <c r="C29" s="85">
        <v>2012</v>
      </c>
      <c r="D29" s="11">
        <f>SUM(D30:D31)+H30+I30</f>
        <v>11604.3</v>
      </c>
      <c r="E29" s="24">
        <f t="shared" ref="E29:I29" si="16">SUM(E30:E31)</f>
        <v>11604.3</v>
      </c>
      <c r="F29" s="24">
        <f t="shared" si="16"/>
        <v>0</v>
      </c>
      <c r="G29" s="24">
        <f t="shared" si="16"/>
        <v>0</v>
      </c>
      <c r="H29" s="24">
        <f t="shared" si="16"/>
        <v>0</v>
      </c>
      <c r="I29" s="24">
        <f t="shared" si="16"/>
        <v>0</v>
      </c>
      <c r="J29" s="28"/>
      <c r="K29" s="82" t="s">
        <v>76</v>
      </c>
      <c r="L29" s="11">
        <f t="shared" ref="L29" si="17">SUM(L30:L31)</f>
        <v>1000</v>
      </c>
      <c r="M29" s="44">
        <f t="shared" si="1"/>
        <v>10604.3</v>
      </c>
    </row>
    <row r="30" spans="1:13" s="5" customFormat="1" ht="20.25" customHeight="1" x14ac:dyDescent="0.25">
      <c r="A30" s="74"/>
      <c r="B30" s="71"/>
      <c r="C30" s="86"/>
      <c r="D30" s="12">
        <f>SUM(E30:G30)</f>
        <v>10443.9</v>
      </c>
      <c r="E30" s="25">
        <v>10443.9</v>
      </c>
      <c r="F30" s="25"/>
      <c r="G30" s="25"/>
      <c r="H30" s="128"/>
      <c r="I30" s="128"/>
      <c r="J30" s="37" t="s">
        <v>9</v>
      </c>
      <c r="K30" s="83"/>
      <c r="L30" s="12">
        <v>900</v>
      </c>
      <c r="M30" s="44">
        <f t="shared" si="1"/>
        <v>9543.9</v>
      </c>
    </row>
    <row r="31" spans="1:13" s="5" customFormat="1" ht="20.25" customHeight="1" thickBot="1" x14ac:dyDescent="0.3">
      <c r="A31" s="75"/>
      <c r="B31" s="72"/>
      <c r="C31" s="87"/>
      <c r="D31" s="12">
        <f>SUM(E31:G31)</f>
        <v>1160.4000000000001</v>
      </c>
      <c r="E31" s="26">
        <v>1160.4000000000001</v>
      </c>
      <c r="F31" s="26"/>
      <c r="G31" s="26"/>
      <c r="H31" s="129"/>
      <c r="I31" s="129"/>
      <c r="J31" s="26" t="s">
        <v>10</v>
      </c>
      <c r="K31" s="84"/>
      <c r="L31" s="15">
        <v>100</v>
      </c>
      <c r="M31" s="44">
        <f t="shared" si="1"/>
        <v>1060.4000000000001</v>
      </c>
    </row>
    <row r="32" spans="1:13" s="5" customFormat="1" ht="18" customHeight="1" x14ac:dyDescent="0.25">
      <c r="A32" s="73" t="s">
        <v>20</v>
      </c>
      <c r="B32" s="70" t="s">
        <v>37</v>
      </c>
      <c r="C32" s="70" t="s">
        <v>23</v>
      </c>
      <c r="D32" s="11">
        <f>SUM(D33:D34)+H33+I33</f>
        <v>15819</v>
      </c>
      <c r="E32" s="24">
        <f t="shared" ref="E32:I32" si="18">SUM(E33:E34)</f>
        <v>2991.2</v>
      </c>
      <c r="F32" s="24">
        <f t="shared" si="18"/>
        <v>6111.1</v>
      </c>
      <c r="G32" s="24">
        <f t="shared" si="18"/>
        <v>6716.7</v>
      </c>
      <c r="H32" s="24">
        <f t="shared" si="18"/>
        <v>0</v>
      </c>
      <c r="I32" s="24">
        <f t="shared" si="18"/>
        <v>0</v>
      </c>
      <c r="J32" s="28"/>
      <c r="K32" s="82" t="s">
        <v>64</v>
      </c>
      <c r="L32" s="11">
        <f t="shared" ref="L32" si="19">SUM(L33:L34)</f>
        <v>2852.2</v>
      </c>
      <c r="M32" s="44">
        <f t="shared" si="1"/>
        <v>139</v>
      </c>
    </row>
    <row r="33" spans="1:13" s="5" customFormat="1" ht="18" customHeight="1" x14ac:dyDescent="0.25">
      <c r="A33" s="74"/>
      <c r="B33" s="71"/>
      <c r="C33" s="71"/>
      <c r="D33" s="12">
        <f>SUM(E33:G33)</f>
        <v>14251</v>
      </c>
      <c r="E33" s="25">
        <f>2567+139</f>
        <v>2706</v>
      </c>
      <c r="F33" s="25">
        <v>5500</v>
      </c>
      <c r="G33" s="25">
        <v>6045</v>
      </c>
      <c r="H33" s="128"/>
      <c r="I33" s="128"/>
      <c r="J33" s="37" t="s">
        <v>9</v>
      </c>
      <c r="K33" s="83"/>
      <c r="L33" s="12">
        <v>2567</v>
      </c>
      <c r="M33" s="44">
        <f t="shared" si="1"/>
        <v>139</v>
      </c>
    </row>
    <row r="34" spans="1:13" s="5" customFormat="1" ht="18" customHeight="1" thickBot="1" x14ac:dyDescent="0.3">
      <c r="A34" s="75"/>
      <c r="B34" s="72"/>
      <c r="C34" s="72"/>
      <c r="D34" s="12">
        <f>SUM(E34:G34)</f>
        <v>1568</v>
      </c>
      <c r="E34" s="26">
        <v>285.2</v>
      </c>
      <c r="F34" s="26">
        <v>611.1</v>
      </c>
      <c r="G34" s="26">
        <v>671.7</v>
      </c>
      <c r="H34" s="129"/>
      <c r="I34" s="129"/>
      <c r="J34" s="26" t="s">
        <v>10</v>
      </c>
      <c r="K34" s="84"/>
      <c r="L34" s="15">
        <v>285.2</v>
      </c>
      <c r="M34" s="44">
        <f t="shared" si="1"/>
        <v>0</v>
      </c>
    </row>
    <row r="35" spans="1:13" s="5" customFormat="1" ht="18" customHeight="1" x14ac:dyDescent="0.25">
      <c r="A35" s="73" t="s">
        <v>21</v>
      </c>
      <c r="B35" s="70" t="s">
        <v>38</v>
      </c>
      <c r="C35" s="70" t="s">
        <v>23</v>
      </c>
      <c r="D35" s="11">
        <f>SUM(D36:D37)+H36+I36</f>
        <v>16300</v>
      </c>
      <c r="E35" s="24">
        <f t="shared" ref="E35:I35" si="20">SUM(E36:E37)</f>
        <v>1000</v>
      </c>
      <c r="F35" s="24">
        <f t="shared" si="20"/>
        <v>8494.5</v>
      </c>
      <c r="G35" s="24">
        <f t="shared" si="20"/>
        <v>6805.5</v>
      </c>
      <c r="H35" s="24">
        <f t="shared" si="20"/>
        <v>0</v>
      </c>
      <c r="I35" s="24">
        <f t="shared" si="20"/>
        <v>0</v>
      </c>
      <c r="J35" s="28"/>
      <c r="K35" s="82" t="s">
        <v>63</v>
      </c>
      <c r="L35" s="11">
        <f t="shared" ref="L35" si="21">SUM(L36:L37)</f>
        <v>1000</v>
      </c>
      <c r="M35" s="44">
        <f t="shared" si="1"/>
        <v>0</v>
      </c>
    </row>
    <row r="36" spans="1:13" s="5" customFormat="1" ht="18" customHeight="1" x14ac:dyDescent="0.25">
      <c r="A36" s="74"/>
      <c r="B36" s="71"/>
      <c r="C36" s="71"/>
      <c r="D36" s="12">
        <f>SUM(E36:G36)</f>
        <v>14670</v>
      </c>
      <c r="E36" s="25">
        <v>900</v>
      </c>
      <c r="F36" s="25">
        <v>7645</v>
      </c>
      <c r="G36" s="25">
        <v>6125</v>
      </c>
      <c r="H36" s="128"/>
      <c r="I36" s="128"/>
      <c r="J36" s="37" t="s">
        <v>9</v>
      </c>
      <c r="K36" s="83"/>
      <c r="L36" s="12">
        <v>900</v>
      </c>
      <c r="M36" s="44">
        <f t="shared" si="1"/>
        <v>0</v>
      </c>
    </row>
    <row r="37" spans="1:13" s="5" customFormat="1" ht="18" customHeight="1" thickBot="1" x14ac:dyDescent="0.3">
      <c r="A37" s="75"/>
      <c r="B37" s="72"/>
      <c r="C37" s="72"/>
      <c r="D37" s="12">
        <f>SUM(E37:G37)</f>
        <v>1630</v>
      </c>
      <c r="E37" s="26">
        <v>100</v>
      </c>
      <c r="F37" s="26">
        <v>849.5</v>
      </c>
      <c r="G37" s="26">
        <v>680.5</v>
      </c>
      <c r="H37" s="129"/>
      <c r="I37" s="129"/>
      <c r="J37" s="26" t="s">
        <v>10</v>
      </c>
      <c r="K37" s="84"/>
      <c r="L37" s="15">
        <v>100</v>
      </c>
      <c r="M37" s="44">
        <f t="shared" si="1"/>
        <v>0</v>
      </c>
    </row>
    <row r="38" spans="1:13" s="5" customFormat="1" ht="18.75" customHeight="1" x14ac:dyDescent="0.25">
      <c r="A38" s="73" t="s">
        <v>22</v>
      </c>
      <c r="B38" s="70" t="s">
        <v>27</v>
      </c>
      <c r="C38" s="70" t="s">
        <v>17</v>
      </c>
      <c r="D38" s="11">
        <f>SUM(D39:D40)+H39+I39</f>
        <v>12672.400000000001</v>
      </c>
      <c r="E38" s="24">
        <f t="shared" ref="E38:I38" si="22">SUM(E39:E40)</f>
        <v>4461.3</v>
      </c>
      <c r="F38" s="24">
        <f t="shared" si="22"/>
        <v>3337</v>
      </c>
      <c r="G38" s="24">
        <f t="shared" si="22"/>
        <v>4874.0999999999995</v>
      </c>
      <c r="H38" s="24">
        <f t="shared" si="22"/>
        <v>0</v>
      </c>
      <c r="I38" s="24">
        <f t="shared" si="22"/>
        <v>0</v>
      </c>
      <c r="J38" s="28"/>
      <c r="K38" s="79" t="s">
        <v>62</v>
      </c>
      <c r="L38" s="11">
        <f t="shared" ref="L38" si="23">SUM(L39:L40)</f>
        <v>4378.8999999999996</v>
      </c>
      <c r="M38" s="44">
        <f t="shared" si="1"/>
        <v>82.400000000000546</v>
      </c>
    </row>
    <row r="39" spans="1:13" s="5" customFormat="1" ht="18.75" customHeight="1" x14ac:dyDescent="0.25">
      <c r="A39" s="74"/>
      <c r="B39" s="71"/>
      <c r="C39" s="71"/>
      <c r="D39" s="12">
        <f>SUM(E39:G39)</f>
        <v>11413.400000000001</v>
      </c>
      <c r="E39" s="25">
        <f>3941+82.4</f>
        <v>4023.4</v>
      </c>
      <c r="F39" s="25">
        <v>3003.3</v>
      </c>
      <c r="G39" s="25">
        <v>4386.7</v>
      </c>
      <c r="H39" s="128"/>
      <c r="I39" s="128"/>
      <c r="J39" s="37" t="s">
        <v>9</v>
      </c>
      <c r="K39" s="80"/>
      <c r="L39" s="12">
        <v>3941</v>
      </c>
      <c r="M39" s="44">
        <f t="shared" si="1"/>
        <v>82.400000000000091</v>
      </c>
    </row>
    <row r="40" spans="1:13" s="5" customFormat="1" ht="18.75" customHeight="1" thickBot="1" x14ac:dyDescent="0.3">
      <c r="A40" s="75"/>
      <c r="B40" s="72"/>
      <c r="C40" s="72"/>
      <c r="D40" s="12">
        <f>SUM(E40:G40)</f>
        <v>1259</v>
      </c>
      <c r="E40" s="26">
        <v>437.9</v>
      </c>
      <c r="F40" s="26">
        <v>333.7</v>
      </c>
      <c r="G40" s="26">
        <v>487.4</v>
      </c>
      <c r="H40" s="129"/>
      <c r="I40" s="129"/>
      <c r="J40" s="26" t="s">
        <v>10</v>
      </c>
      <c r="K40" s="81"/>
      <c r="L40" s="15">
        <v>437.9</v>
      </c>
      <c r="M40" s="44">
        <f t="shared" si="1"/>
        <v>0</v>
      </c>
    </row>
    <row r="41" spans="1:13" s="5" customFormat="1" ht="17.25" customHeight="1" x14ac:dyDescent="0.25">
      <c r="A41" s="73" t="s">
        <v>52</v>
      </c>
      <c r="B41" s="70" t="s">
        <v>86</v>
      </c>
      <c r="C41" s="70" t="s">
        <v>23</v>
      </c>
      <c r="D41" s="11">
        <f>SUM(D42:D43)+H42+I42</f>
        <v>15590</v>
      </c>
      <c r="E41" s="24">
        <f t="shared" ref="E41:I41" si="24">SUM(E42:E43)</f>
        <v>3823.3</v>
      </c>
      <c r="F41" s="24">
        <f t="shared" si="24"/>
        <v>6111.1</v>
      </c>
      <c r="G41" s="24">
        <f t="shared" si="24"/>
        <v>5655.6</v>
      </c>
      <c r="H41" s="24">
        <f t="shared" si="24"/>
        <v>0</v>
      </c>
      <c r="I41" s="24">
        <f t="shared" si="24"/>
        <v>0</v>
      </c>
      <c r="J41" s="28"/>
      <c r="K41" s="79" t="s">
        <v>61</v>
      </c>
      <c r="L41" s="11">
        <f t="shared" ref="L41" si="25">SUM(L42:L43)</f>
        <v>3823.3</v>
      </c>
      <c r="M41" s="44">
        <f t="shared" si="1"/>
        <v>0</v>
      </c>
    </row>
    <row r="42" spans="1:13" s="5" customFormat="1" ht="17.25" customHeight="1" x14ac:dyDescent="0.25">
      <c r="A42" s="74"/>
      <c r="B42" s="71"/>
      <c r="C42" s="71"/>
      <c r="D42" s="12">
        <f>SUM(E42:G42)</f>
        <v>14031</v>
      </c>
      <c r="E42" s="25">
        <v>3441</v>
      </c>
      <c r="F42" s="25">
        <v>5500</v>
      </c>
      <c r="G42" s="25">
        <v>5090</v>
      </c>
      <c r="H42" s="128"/>
      <c r="I42" s="128"/>
      <c r="J42" s="37" t="s">
        <v>9</v>
      </c>
      <c r="K42" s="80"/>
      <c r="L42" s="12">
        <v>3441</v>
      </c>
      <c r="M42" s="44">
        <f t="shared" si="1"/>
        <v>0</v>
      </c>
    </row>
    <row r="43" spans="1:13" s="5" customFormat="1" ht="17.25" customHeight="1" thickBot="1" x14ac:dyDescent="0.3">
      <c r="A43" s="75"/>
      <c r="B43" s="72"/>
      <c r="C43" s="72"/>
      <c r="D43" s="12">
        <f>SUM(E43:G43)</f>
        <v>1559</v>
      </c>
      <c r="E43" s="26">
        <v>382.3</v>
      </c>
      <c r="F43" s="26">
        <v>611.1</v>
      </c>
      <c r="G43" s="26">
        <v>565.6</v>
      </c>
      <c r="H43" s="129"/>
      <c r="I43" s="129"/>
      <c r="J43" s="26" t="s">
        <v>10</v>
      </c>
      <c r="K43" s="81"/>
      <c r="L43" s="15">
        <v>382.3</v>
      </c>
      <c r="M43" s="44">
        <f t="shared" si="1"/>
        <v>0</v>
      </c>
    </row>
    <row r="44" spans="1:13" s="5" customFormat="1" ht="20.25" customHeight="1" x14ac:dyDescent="0.25">
      <c r="A44" s="73" t="s">
        <v>53</v>
      </c>
      <c r="B44" s="70" t="s">
        <v>87</v>
      </c>
      <c r="C44" s="70" t="s">
        <v>23</v>
      </c>
      <c r="D44" s="11">
        <f>SUM(D45:D46)+H45+I45</f>
        <v>14676</v>
      </c>
      <c r="E44" s="24">
        <f t="shared" ref="E44:I44" si="26">SUM(E45:E46)</f>
        <v>3553.8</v>
      </c>
      <c r="F44" s="24">
        <f t="shared" si="26"/>
        <v>4285.2</v>
      </c>
      <c r="G44" s="24">
        <f t="shared" si="26"/>
        <v>6837</v>
      </c>
      <c r="H44" s="24">
        <f t="shared" si="26"/>
        <v>0</v>
      </c>
      <c r="I44" s="24">
        <f t="shared" si="26"/>
        <v>0</v>
      </c>
      <c r="J44" s="28"/>
      <c r="K44" s="79" t="s">
        <v>60</v>
      </c>
      <c r="L44" s="11">
        <f t="shared" ref="L44" si="27">SUM(L45:L46)</f>
        <v>3337.8</v>
      </c>
      <c r="M44" s="44">
        <f t="shared" ref="M44:M52" si="28">E44-L44</f>
        <v>216</v>
      </c>
    </row>
    <row r="45" spans="1:13" s="5" customFormat="1" ht="20.25" customHeight="1" x14ac:dyDescent="0.25">
      <c r="A45" s="74"/>
      <c r="B45" s="71"/>
      <c r="C45" s="71"/>
      <c r="D45" s="12">
        <f>SUM(E45:G45)</f>
        <v>13230</v>
      </c>
      <c r="E45" s="25">
        <f>3004+216</f>
        <v>3220</v>
      </c>
      <c r="F45" s="25">
        <v>3856.7</v>
      </c>
      <c r="G45" s="25">
        <v>6153.3</v>
      </c>
      <c r="H45" s="128"/>
      <c r="I45" s="128"/>
      <c r="J45" s="37" t="s">
        <v>9</v>
      </c>
      <c r="K45" s="80"/>
      <c r="L45" s="12">
        <v>3004</v>
      </c>
      <c r="M45" s="44">
        <f t="shared" si="28"/>
        <v>216</v>
      </c>
    </row>
    <row r="46" spans="1:13" s="5" customFormat="1" ht="20.25" customHeight="1" thickBot="1" x14ac:dyDescent="0.3">
      <c r="A46" s="75"/>
      <c r="B46" s="72"/>
      <c r="C46" s="72"/>
      <c r="D46" s="12">
        <f>SUM(E46:G46)</f>
        <v>1446</v>
      </c>
      <c r="E46" s="26">
        <v>333.8</v>
      </c>
      <c r="F46" s="26">
        <v>428.5</v>
      </c>
      <c r="G46" s="26">
        <v>683.7</v>
      </c>
      <c r="H46" s="129"/>
      <c r="I46" s="129"/>
      <c r="J46" s="26" t="s">
        <v>10</v>
      </c>
      <c r="K46" s="81"/>
      <c r="L46" s="15">
        <v>333.8</v>
      </c>
      <c r="M46" s="44">
        <f t="shared" si="28"/>
        <v>0</v>
      </c>
    </row>
    <row r="47" spans="1:13" s="5" customFormat="1" ht="45" customHeight="1" thickBot="1" x14ac:dyDescent="0.3">
      <c r="A47" s="73" t="s">
        <v>95</v>
      </c>
      <c r="B47" s="70" t="s">
        <v>97</v>
      </c>
      <c r="C47" s="76">
        <v>2012</v>
      </c>
      <c r="D47" s="11">
        <f>SUM(D48:D49)+H48+I48</f>
        <v>14578.1</v>
      </c>
      <c r="E47" s="24">
        <f t="shared" ref="E47:I47" si="29">SUM(E48:E49)</f>
        <v>14578.1</v>
      </c>
      <c r="F47" s="24">
        <f t="shared" si="29"/>
        <v>0</v>
      </c>
      <c r="G47" s="24">
        <f t="shared" si="29"/>
        <v>0</v>
      </c>
      <c r="H47" s="24">
        <f t="shared" si="29"/>
        <v>0</v>
      </c>
      <c r="I47" s="24">
        <f t="shared" si="29"/>
        <v>0</v>
      </c>
      <c r="J47" s="30"/>
      <c r="K47" s="82" t="s">
        <v>100</v>
      </c>
      <c r="L47" s="16"/>
      <c r="M47" s="44">
        <f t="shared" si="28"/>
        <v>14578.1</v>
      </c>
    </row>
    <row r="48" spans="1:13" s="5" customFormat="1" ht="48" customHeight="1" x14ac:dyDescent="0.25">
      <c r="A48" s="74"/>
      <c r="B48" s="71"/>
      <c r="C48" s="77"/>
      <c r="D48" s="12">
        <f>SUM(E48:G48)</f>
        <v>14458.800000000001</v>
      </c>
      <c r="E48" s="25">
        <f>1073.7+13385.1</f>
        <v>14458.800000000001</v>
      </c>
      <c r="F48" s="25"/>
      <c r="G48" s="25"/>
      <c r="H48" s="128"/>
      <c r="I48" s="128"/>
      <c r="J48" s="37" t="s">
        <v>9</v>
      </c>
      <c r="K48" s="83"/>
      <c r="L48" s="17"/>
      <c r="M48" s="44">
        <f t="shared" si="28"/>
        <v>14458.800000000001</v>
      </c>
    </row>
    <row r="49" spans="1:13" s="5" customFormat="1" ht="39.75" customHeight="1" thickBot="1" x14ac:dyDescent="0.3">
      <c r="A49" s="75"/>
      <c r="B49" s="72"/>
      <c r="C49" s="78"/>
      <c r="D49" s="12">
        <f>SUM(E49:G49)</f>
        <v>119.3</v>
      </c>
      <c r="E49" s="38">
        <v>119.3</v>
      </c>
      <c r="F49" s="38"/>
      <c r="G49" s="38"/>
      <c r="H49" s="129"/>
      <c r="I49" s="129"/>
      <c r="J49" s="26" t="s">
        <v>10</v>
      </c>
      <c r="K49" s="84"/>
      <c r="L49" s="18"/>
      <c r="M49" s="44">
        <f t="shared" si="28"/>
        <v>119.3</v>
      </c>
    </row>
    <row r="50" spans="1:13" s="5" customFormat="1" ht="51" customHeight="1" x14ac:dyDescent="0.25">
      <c r="A50" s="73" t="s">
        <v>96</v>
      </c>
      <c r="B50" s="70" t="s">
        <v>98</v>
      </c>
      <c r="C50" s="70" t="s">
        <v>36</v>
      </c>
      <c r="D50" s="11">
        <f>SUM(D51:D52)+H51+I51</f>
        <v>33499.9</v>
      </c>
      <c r="E50" s="24">
        <f t="shared" ref="E50:I50" si="30">SUM(E51:E52)</f>
        <v>800</v>
      </c>
      <c r="F50" s="24">
        <f t="shared" si="30"/>
        <v>5600</v>
      </c>
      <c r="G50" s="24">
        <f t="shared" si="30"/>
        <v>10718.199999999999</v>
      </c>
      <c r="H50" s="24">
        <f t="shared" si="30"/>
        <v>16381.7</v>
      </c>
      <c r="I50" s="24">
        <f t="shared" si="30"/>
        <v>0</v>
      </c>
      <c r="J50" s="30"/>
      <c r="K50" s="82" t="s">
        <v>99</v>
      </c>
      <c r="L50" s="19"/>
      <c r="M50" s="44">
        <f t="shared" si="28"/>
        <v>800</v>
      </c>
    </row>
    <row r="51" spans="1:13" s="5" customFormat="1" ht="51" customHeight="1" x14ac:dyDescent="0.25">
      <c r="A51" s="74"/>
      <c r="B51" s="71"/>
      <c r="C51" s="71"/>
      <c r="D51" s="12">
        <f>SUM(E51:G51)</f>
        <v>15406.4</v>
      </c>
      <c r="E51" s="25">
        <v>720</v>
      </c>
      <c r="F51" s="25">
        <v>5040</v>
      </c>
      <c r="G51" s="25">
        <v>9646.4</v>
      </c>
      <c r="H51" s="128">
        <v>16381.7</v>
      </c>
      <c r="I51" s="128"/>
      <c r="J51" s="37" t="s">
        <v>9</v>
      </c>
      <c r="K51" s="83"/>
      <c r="L51" s="19"/>
      <c r="M51" s="44">
        <f t="shared" si="28"/>
        <v>720</v>
      </c>
    </row>
    <row r="52" spans="1:13" s="5" customFormat="1" ht="51" customHeight="1" thickBot="1" x14ac:dyDescent="0.3">
      <c r="A52" s="75"/>
      <c r="B52" s="72"/>
      <c r="C52" s="72"/>
      <c r="D52" s="12">
        <f>SUM(E52:G52)</f>
        <v>1711.8</v>
      </c>
      <c r="E52" s="38">
        <v>80</v>
      </c>
      <c r="F52" s="38">
        <v>560</v>
      </c>
      <c r="G52" s="38">
        <v>1071.8</v>
      </c>
      <c r="H52" s="129"/>
      <c r="I52" s="129"/>
      <c r="J52" s="26" t="s">
        <v>10</v>
      </c>
      <c r="K52" s="130"/>
      <c r="L52" s="45"/>
      <c r="M52" s="44">
        <f t="shared" si="28"/>
        <v>80</v>
      </c>
    </row>
    <row r="54" spans="1:13" x14ac:dyDescent="0.25">
      <c r="E54" s="36"/>
    </row>
    <row r="56" spans="1:13" x14ac:dyDescent="0.25">
      <c r="F56" s="36"/>
    </row>
  </sheetData>
  <mergeCells count="98">
    <mergeCell ref="A50:A52"/>
    <mergeCell ref="B50:B52"/>
    <mergeCell ref="C50:C52"/>
    <mergeCell ref="K50:K52"/>
    <mergeCell ref="H51:H52"/>
    <mergeCell ref="I51:I52"/>
    <mergeCell ref="A47:A49"/>
    <mergeCell ref="B47:B49"/>
    <mergeCell ref="C47:C49"/>
    <mergeCell ref="K47:K49"/>
    <mergeCell ref="H48:H49"/>
    <mergeCell ref="I48:I49"/>
    <mergeCell ref="A44:A46"/>
    <mergeCell ref="B44:B46"/>
    <mergeCell ref="C44:C46"/>
    <mergeCell ref="K44:K46"/>
    <mergeCell ref="H45:H46"/>
    <mergeCell ref="I45:I46"/>
    <mergeCell ref="A41:A43"/>
    <mergeCell ref="B41:B43"/>
    <mergeCell ref="C41:C43"/>
    <mergeCell ref="K41:K43"/>
    <mergeCell ref="H42:H43"/>
    <mergeCell ref="I42:I43"/>
    <mergeCell ref="A38:A40"/>
    <mergeCell ref="B38:B40"/>
    <mergeCell ref="C38:C40"/>
    <mergeCell ref="K38:K40"/>
    <mergeCell ref="H39:H40"/>
    <mergeCell ref="I39:I40"/>
    <mergeCell ref="A35:A37"/>
    <mergeCell ref="B35:B37"/>
    <mergeCell ref="C35:C37"/>
    <mergeCell ref="K35:K37"/>
    <mergeCell ref="H36:H37"/>
    <mergeCell ref="I36:I37"/>
    <mergeCell ref="A32:A34"/>
    <mergeCell ref="B32:B34"/>
    <mergeCell ref="C32:C34"/>
    <mergeCell ref="K32:K34"/>
    <mergeCell ref="H33:H34"/>
    <mergeCell ref="I33:I34"/>
    <mergeCell ref="A29:A31"/>
    <mergeCell ref="B29:B31"/>
    <mergeCell ref="C29:C31"/>
    <mergeCell ref="K29:K31"/>
    <mergeCell ref="H30:H31"/>
    <mergeCell ref="I30:I31"/>
    <mergeCell ref="A26:A28"/>
    <mergeCell ref="B26:B28"/>
    <mergeCell ref="C26:C28"/>
    <mergeCell ref="K26:K28"/>
    <mergeCell ref="H27:H28"/>
    <mergeCell ref="I27:I28"/>
    <mergeCell ref="A23:A25"/>
    <mergeCell ref="B23:B25"/>
    <mergeCell ref="C23:C25"/>
    <mergeCell ref="K23:K25"/>
    <mergeCell ref="H24:H25"/>
    <mergeCell ref="I24:I25"/>
    <mergeCell ref="A20:A22"/>
    <mergeCell ref="B20:B22"/>
    <mergeCell ref="C20:C22"/>
    <mergeCell ref="K20:K22"/>
    <mergeCell ref="H21:H22"/>
    <mergeCell ref="I21:I22"/>
    <mergeCell ref="A17:A19"/>
    <mergeCell ref="B17:B19"/>
    <mergeCell ref="C17:C19"/>
    <mergeCell ref="K17:K19"/>
    <mergeCell ref="H18:H19"/>
    <mergeCell ref="I18:I19"/>
    <mergeCell ref="A14:A16"/>
    <mergeCell ref="B14:B16"/>
    <mergeCell ref="C14:C16"/>
    <mergeCell ref="K14:K16"/>
    <mergeCell ref="H15:H16"/>
    <mergeCell ref="I15:I16"/>
    <mergeCell ref="A10:K10"/>
    <mergeCell ref="A11:A13"/>
    <mergeCell ref="B11:B13"/>
    <mergeCell ref="C11:C13"/>
    <mergeCell ref="K11:K13"/>
    <mergeCell ref="H12:H13"/>
    <mergeCell ref="I12:I13"/>
    <mergeCell ref="A7:A9"/>
    <mergeCell ref="B7:B9"/>
    <mergeCell ref="C7:C9"/>
    <mergeCell ref="K7:K9"/>
    <mergeCell ref="H8:H9"/>
    <mergeCell ref="I8:I9"/>
    <mergeCell ref="A3:K3"/>
    <mergeCell ref="A4:A6"/>
    <mergeCell ref="B4:B6"/>
    <mergeCell ref="C4:C6"/>
    <mergeCell ref="K4:K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2012-10-11T06:33:48Z</dcterms:modified>
</cp:coreProperties>
</file>